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85" tabRatio="697" activeTab="8"/>
  </bookViews>
  <sheets>
    <sheet name="月菜單" sheetId="12" r:id="rId1"/>
    <sheet name="Sheet1" sheetId="4" state="hidden" r:id="rId2"/>
    <sheet name="Sheet2" sheetId="5" state="hidden" r:id="rId3"/>
    <sheet name="Sheet3" sheetId="6" state="hidden" r:id="rId4"/>
    <sheet name="2月" sheetId="21" r:id="rId5"/>
    <sheet name="第1週" sheetId="14" r:id="rId6"/>
    <sheet name="第2週" sheetId="15" r:id="rId7"/>
    <sheet name="第3週" sheetId="19" r:id="rId8"/>
    <sheet name="第4週" sheetId="20" r:id="rId9"/>
    <sheet name="第5週" sheetId="8" r:id="rId10"/>
  </sheets>
  <externalReferences>
    <externalReference r:id="rId11"/>
    <externalReference r:id="rId12"/>
  </externalReferences>
  <definedNames>
    <definedName name="_xlnm.Print_Area" localSheetId="4">'2月'!$A$1:$AJ$40</definedName>
    <definedName name="_xlnm.Print_Area" localSheetId="0">月菜單!$A$1:$O$32</definedName>
    <definedName name="_xlnm.Print_Area" localSheetId="5">第1週!$A$1:$AJ$40</definedName>
    <definedName name="_xlnm.Print_Area" localSheetId="6">第2週!$A$1:$AQ$40</definedName>
    <definedName name="_xlnm.Print_Area" localSheetId="7">第3週!$A$1:$AJ$40</definedName>
    <definedName name="_xlnm.Print_Area" localSheetId="8">第4週!$A$1:$AG$40</definedName>
    <definedName name="_xlnm.Print_Area" localSheetId="9">第5週!$A$1:$AD$40</definedName>
    <definedName name="湯品">[1]菜單!$F$2:$F$46</definedName>
    <definedName name="湯食">[1]菜單!$G$2:$G$51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20" l="1"/>
  <c r="P5" i="20"/>
  <c r="W5" i="20"/>
  <c r="AD5" i="20"/>
  <c r="P6" i="20"/>
  <c r="W6" i="20"/>
  <c r="F7" i="20"/>
  <c r="R7" i="20"/>
  <c r="X7" i="20"/>
  <c r="AE7" i="20"/>
  <c r="Q8" i="20"/>
  <c r="Y8" i="20"/>
  <c r="Y9" i="20"/>
  <c r="R10" i="20"/>
  <c r="Y10" i="20"/>
  <c r="F12" i="20"/>
  <c r="R12" i="20"/>
  <c r="Y12" i="20"/>
  <c r="AF12" i="20"/>
  <c r="E13" i="20"/>
  <c r="Q13" i="20"/>
  <c r="W13" i="20"/>
  <c r="AF13" i="20"/>
  <c r="G14" i="20"/>
  <c r="R14" i="20"/>
  <c r="Y14" i="20"/>
  <c r="AE14" i="20"/>
  <c r="Q15" i="20"/>
  <c r="W15" i="20"/>
  <c r="X16" i="20"/>
  <c r="G17" i="20"/>
  <c r="R17" i="20"/>
  <c r="Y17" i="20"/>
  <c r="AF17" i="20"/>
  <c r="F22" i="20"/>
  <c r="R22" i="20"/>
  <c r="W22" i="20"/>
  <c r="AE22" i="20"/>
  <c r="G23" i="20"/>
  <c r="Q23" i="20"/>
  <c r="W23" i="20"/>
  <c r="AF23" i="20"/>
  <c r="X24" i="20"/>
  <c r="Y25" i="20"/>
  <c r="Y26" i="20"/>
  <c r="J27" i="20"/>
  <c r="C28" i="20"/>
  <c r="J28" i="20"/>
  <c r="N28" i="20"/>
  <c r="U28" i="20"/>
  <c r="AB28" i="20"/>
  <c r="E29" i="20"/>
  <c r="F29" i="20"/>
  <c r="G29" i="20"/>
  <c r="P29" i="20"/>
  <c r="Q29" i="20"/>
  <c r="R29" i="20"/>
  <c r="W29" i="20"/>
  <c r="X29" i="20"/>
  <c r="Y29" i="20"/>
  <c r="AD29" i="20"/>
  <c r="AE29" i="20"/>
  <c r="AF29" i="20"/>
  <c r="D30" i="20"/>
  <c r="K30" i="20"/>
  <c r="O30" i="20"/>
  <c r="V30" i="20"/>
  <c r="AC30" i="20"/>
  <c r="D31" i="20"/>
  <c r="K31" i="20"/>
  <c r="O31" i="20"/>
  <c r="V31" i="20"/>
  <c r="AC31" i="20"/>
  <c r="D32" i="20"/>
  <c r="K32" i="20"/>
  <c r="O32" i="20"/>
  <c r="V32" i="20"/>
  <c r="AC32" i="20"/>
  <c r="D36" i="20"/>
  <c r="K36" i="20"/>
  <c r="O36" i="20"/>
  <c r="V36" i="20"/>
  <c r="AC36" i="20"/>
  <c r="AP21" i="15" l="1"/>
  <c r="AP29" i="15"/>
  <c r="AM32" i="15" s="1"/>
  <c r="AP17" i="15"/>
  <c r="AN15" i="15"/>
  <c r="AN29" i="15"/>
  <c r="AM30" i="15" s="1"/>
  <c r="AO29" i="15"/>
  <c r="AM31" i="15" s="1"/>
  <c r="AM36" i="15" l="1"/>
  <c r="AO14" i="15"/>
  <c r="AP13" i="15"/>
  <c r="AP12" i="15"/>
  <c r="AO10" i="15"/>
  <c r="AP9" i="15"/>
  <c r="AP8" i="15"/>
  <c r="AO7" i="15"/>
  <c r="X28" i="21" l="1"/>
  <c r="C28" i="21"/>
  <c r="U9" i="19" l="1"/>
  <c r="U8" i="19"/>
  <c r="AH22" i="19"/>
  <c r="M17" i="19"/>
  <c r="N12" i="19"/>
  <c r="T7" i="19"/>
  <c r="AB14" i="19"/>
  <c r="AA13" i="19"/>
  <c r="AB12" i="19"/>
  <c r="AA23" i="19"/>
  <c r="AB22" i="19"/>
  <c r="AB17" i="19"/>
  <c r="AA10" i="19"/>
  <c r="AB8" i="19"/>
  <c r="AA7" i="19"/>
  <c r="AG23" i="19"/>
  <c r="AI17" i="19"/>
  <c r="AI15" i="19"/>
  <c r="AI14" i="19"/>
  <c r="AI13" i="19"/>
  <c r="AH12" i="19"/>
  <c r="AH7" i="19"/>
  <c r="AH25" i="15"/>
  <c r="AH23" i="15"/>
  <c r="G23" i="15"/>
  <c r="F22" i="15"/>
  <c r="T23" i="15"/>
  <c r="U22" i="15"/>
  <c r="AI23" i="14"/>
  <c r="AI22" i="14"/>
  <c r="AA42" i="15"/>
  <c r="Z41" i="15"/>
  <c r="T16" i="15"/>
  <c r="G17" i="15"/>
  <c r="E14" i="15"/>
  <c r="G13" i="15"/>
  <c r="F12" i="15"/>
  <c r="G11" i="15"/>
  <c r="G10" i="15"/>
  <c r="G8" i="15"/>
  <c r="E8" i="15"/>
  <c r="F7" i="15"/>
  <c r="U17" i="15"/>
  <c r="U14" i="15"/>
  <c r="U13" i="15"/>
  <c r="T12" i="15"/>
  <c r="U9" i="15"/>
  <c r="U8" i="15"/>
  <c r="T7" i="15"/>
  <c r="AA23" i="15"/>
  <c r="AB22" i="15"/>
  <c r="AB17" i="15"/>
  <c r="AA15" i="15"/>
  <c r="AB13" i="15"/>
  <c r="AB10" i="15"/>
  <c r="AA7" i="15"/>
  <c r="AI17" i="15"/>
  <c r="AI15" i="15"/>
  <c r="AH14" i="15"/>
  <c r="AG13" i="15"/>
  <c r="AI12" i="15"/>
  <c r="AI8" i="15"/>
  <c r="AH7" i="15"/>
  <c r="F14" i="14"/>
  <c r="G13" i="14"/>
  <c r="F23" i="14"/>
  <c r="E22" i="14"/>
  <c r="T23" i="14"/>
  <c r="U22" i="14"/>
  <c r="T7" i="14"/>
  <c r="AB24" i="14"/>
  <c r="AA23" i="14"/>
  <c r="Z22" i="14"/>
  <c r="AB17" i="14"/>
  <c r="AB14" i="14"/>
  <c r="AA13" i="14"/>
  <c r="AA12" i="14"/>
  <c r="AB10" i="14"/>
  <c r="Z9" i="14"/>
  <c r="AA7" i="14"/>
  <c r="AI17" i="14"/>
  <c r="AI16" i="14"/>
  <c r="AG15" i="14"/>
  <c r="AG14" i="14"/>
  <c r="AI13" i="14"/>
  <c r="AH12" i="14"/>
  <c r="AH7" i="14"/>
  <c r="L19" i="14"/>
  <c r="L18" i="14"/>
  <c r="M17" i="14"/>
  <c r="J28" i="21" l="1"/>
  <c r="J27" i="21"/>
  <c r="J28" i="14"/>
  <c r="J27" i="14"/>
  <c r="J28" i="15"/>
  <c r="J27" i="15"/>
  <c r="J28" i="19"/>
  <c r="J27" i="19"/>
  <c r="J28" i="8"/>
  <c r="J27" i="8"/>
  <c r="C28" i="8"/>
  <c r="AE28" i="19"/>
  <c r="X28" i="19"/>
  <c r="Q28" i="19"/>
  <c r="AE28" i="15"/>
  <c r="X28" i="15"/>
  <c r="Q28" i="15"/>
  <c r="C28" i="15"/>
  <c r="AE28" i="14"/>
  <c r="X28" i="14"/>
  <c r="Q28" i="14"/>
  <c r="Q28" i="21" l="1"/>
  <c r="F8" i="12" l="1"/>
  <c r="N11" i="19"/>
  <c r="U17" i="21" l="1"/>
  <c r="T13" i="21"/>
  <c r="T12" i="21"/>
  <c r="U9" i="21"/>
  <c r="U8" i="21"/>
  <c r="T7" i="21"/>
  <c r="G24" i="12" l="1"/>
  <c r="F24" i="12"/>
  <c r="E24" i="12"/>
  <c r="D24" i="12"/>
  <c r="F23" i="12"/>
  <c r="E23" i="12"/>
  <c r="D23" i="12"/>
  <c r="G14" i="12"/>
  <c r="F14" i="12"/>
  <c r="E14" i="12"/>
  <c r="F13" i="12"/>
  <c r="E13" i="12"/>
  <c r="G9" i="12"/>
  <c r="F9" i="12"/>
  <c r="E9" i="12"/>
  <c r="N24" i="19"/>
  <c r="N23" i="19"/>
  <c r="M22" i="19"/>
  <c r="N10" i="19"/>
  <c r="N9" i="19"/>
  <c r="M8" i="19"/>
  <c r="M29" i="19" s="1"/>
  <c r="K31" i="19" s="1"/>
  <c r="N7" i="19"/>
  <c r="L5" i="19"/>
  <c r="L29" i="19" s="1"/>
  <c r="K30" i="19" s="1"/>
  <c r="S22" i="19"/>
  <c r="U17" i="19"/>
  <c r="U15" i="19"/>
  <c r="U29" i="19" s="1"/>
  <c r="R32" i="19" s="1"/>
  <c r="T14" i="19"/>
  <c r="S13" i="19"/>
  <c r="U12" i="19"/>
  <c r="S6" i="19"/>
  <c r="S5" i="19"/>
  <c r="M15" i="15"/>
  <c r="N13" i="15"/>
  <c r="M12" i="15"/>
  <c r="N11" i="15"/>
  <c r="N10" i="15"/>
  <c r="M9" i="15"/>
  <c r="M8" i="15"/>
  <c r="N7" i="15"/>
  <c r="N29" i="15" s="1"/>
  <c r="K32" i="15" s="1"/>
  <c r="L29" i="15"/>
  <c r="K30" i="15" s="1"/>
  <c r="T29" i="15"/>
  <c r="R31" i="15" s="1"/>
  <c r="S6" i="15"/>
  <c r="S5" i="15"/>
  <c r="S29" i="15" s="1"/>
  <c r="R30" i="15" s="1"/>
  <c r="N13" i="14"/>
  <c r="M12" i="14"/>
  <c r="N11" i="14"/>
  <c r="N10" i="14"/>
  <c r="M9" i="14"/>
  <c r="M8" i="14"/>
  <c r="L7" i="14"/>
  <c r="L5" i="14"/>
  <c r="L29" i="14" s="1"/>
  <c r="K30" i="14" s="1"/>
  <c r="U17" i="14"/>
  <c r="U14" i="14"/>
  <c r="T13" i="14"/>
  <c r="U12" i="14"/>
  <c r="U9" i="14"/>
  <c r="U8" i="14"/>
  <c r="S6" i="14"/>
  <c r="S5" i="14"/>
  <c r="T24" i="21"/>
  <c r="T23" i="21"/>
  <c r="T29" i="21" s="1"/>
  <c r="R31" i="21" s="1"/>
  <c r="U22" i="21"/>
  <c r="U29" i="21"/>
  <c r="R32" i="21" s="1"/>
  <c r="S6" i="21"/>
  <c r="S5" i="21"/>
  <c r="N26" i="21"/>
  <c r="N25" i="21"/>
  <c r="M24" i="21"/>
  <c r="L23" i="21"/>
  <c r="L22" i="21"/>
  <c r="N17" i="21"/>
  <c r="M12" i="21"/>
  <c r="M7" i="21"/>
  <c r="L5" i="21"/>
  <c r="M29" i="14" l="1"/>
  <c r="K31" i="14" s="1"/>
  <c r="S29" i="19"/>
  <c r="R30" i="19" s="1"/>
  <c r="S29" i="21"/>
  <c r="R30" i="21" s="1"/>
  <c r="L29" i="21"/>
  <c r="K30" i="21" s="1"/>
  <c r="M29" i="21"/>
  <c r="K31" i="21" s="1"/>
  <c r="M29" i="15"/>
  <c r="K31" i="15" s="1"/>
  <c r="K36" i="15" s="1"/>
  <c r="N29" i="21"/>
  <c r="K32" i="21" s="1"/>
  <c r="S29" i="14"/>
  <c r="R30" i="14" s="1"/>
  <c r="U29" i="15"/>
  <c r="R32" i="15" s="1"/>
  <c r="R36" i="15" s="1"/>
  <c r="T29" i="19"/>
  <c r="R31" i="19" s="1"/>
  <c r="R36" i="19" s="1"/>
  <c r="U29" i="14"/>
  <c r="R32" i="14" s="1"/>
  <c r="T29" i="14"/>
  <c r="R31" i="14" s="1"/>
  <c r="N29" i="19"/>
  <c r="K32" i="19" s="1"/>
  <c r="K36" i="19" s="1"/>
  <c r="N29" i="14"/>
  <c r="K32" i="14" s="1"/>
  <c r="R36" i="21"/>
  <c r="K36" i="14" l="1"/>
  <c r="R36" i="14"/>
  <c r="K36" i="21"/>
  <c r="G6" i="12"/>
  <c r="F6" i="12"/>
  <c r="E6" i="12"/>
  <c r="D6" i="12"/>
  <c r="C6" i="12"/>
  <c r="G5" i="12"/>
  <c r="F5" i="12"/>
  <c r="E5" i="12"/>
  <c r="D5" i="12"/>
  <c r="C5" i="12"/>
  <c r="G4" i="12"/>
  <c r="F4" i="12"/>
  <c r="E4" i="12"/>
  <c r="D4" i="12"/>
  <c r="C4" i="12"/>
  <c r="G3" i="12"/>
  <c r="F3" i="12"/>
  <c r="E3" i="12"/>
  <c r="D3" i="12"/>
  <c r="C3" i="12"/>
  <c r="G28" i="12"/>
  <c r="F28" i="12"/>
  <c r="E28" i="12"/>
  <c r="D28" i="12"/>
  <c r="C28" i="12"/>
  <c r="G23" i="21" l="1"/>
  <c r="F22" i="21"/>
  <c r="AB17" i="21"/>
  <c r="G17" i="21"/>
  <c r="F15" i="21"/>
  <c r="AA14" i="21"/>
  <c r="G14" i="21"/>
  <c r="G13" i="21"/>
  <c r="AB12" i="21"/>
  <c r="AB29" i="21" s="1"/>
  <c r="Y32" i="21" s="1"/>
  <c r="G12" i="21"/>
  <c r="G9" i="21"/>
  <c r="G8" i="21"/>
  <c r="AA7" i="21"/>
  <c r="AA29" i="21" s="1"/>
  <c r="Y31" i="21" s="1"/>
  <c r="F7" i="21"/>
  <c r="Z6" i="21"/>
  <c r="Z5" i="21"/>
  <c r="E5" i="21"/>
  <c r="E29" i="21" s="1"/>
  <c r="D30" i="21" s="1"/>
  <c r="M6" i="12"/>
  <c r="L6" i="12"/>
  <c r="K6" i="12"/>
  <c r="J6" i="12"/>
  <c r="L5" i="12"/>
  <c r="K5" i="12"/>
  <c r="J5" i="12"/>
  <c r="M4" i="12"/>
  <c r="L4" i="12"/>
  <c r="K4" i="12"/>
  <c r="J4" i="12"/>
  <c r="M3" i="12"/>
  <c r="L3" i="12"/>
  <c r="K3" i="12"/>
  <c r="J3" i="12"/>
  <c r="F29" i="21" l="1"/>
  <c r="D31" i="21" s="1"/>
  <c r="Z29" i="21"/>
  <c r="Y30" i="21" s="1"/>
  <c r="O3" i="12"/>
  <c r="G29" i="21"/>
  <c r="D32" i="21" s="1"/>
  <c r="O4" i="12"/>
  <c r="O5" i="12"/>
  <c r="O6" i="12"/>
  <c r="Y36" i="21"/>
  <c r="D36" i="21" l="1"/>
  <c r="L22" i="8"/>
  <c r="M13" i="8"/>
  <c r="L12" i="8"/>
  <c r="M7" i="8"/>
  <c r="N9" i="8"/>
  <c r="N10" i="8"/>
  <c r="N8" i="8"/>
  <c r="L6" i="8"/>
  <c r="N17" i="8"/>
  <c r="L5" i="8"/>
  <c r="L29" i="8" l="1"/>
  <c r="K30" i="8" s="1"/>
  <c r="J28" i="12" s="1"/>
  <c r="N29" i="8"/>
  <c r="K32" i="8" s="1"/>
  <c r="L28" i="12" s="1"/>
  <c r="M29" i="8"/>
  <c r="K31" i="8" s="1"/>
  <c r="K36" i="8" l="1"/>
  <c r="K28" i="12"/>
  <c r="O28" i="12" s="1"/>
  <c r="G16" i="8"/>
  <c r="F24" i="8"/>
  <c r="D27" i="12" l="1"/>
  <c r="F15" i="8" l="1"/>
  <c r="G17" i="14" l="1"/>
  <c r="G12" i="14"/>
  <c r="G9" i="14"/>
  <c r="G8" i="14"/>
  <c r="F7" i="14"/>
  <c r="M18" i="12" l="1"/>
  <c r="D9" i="12" l="1"/>
  <c r="G14" i="8"/>
  <c r="E5" i="15"/>
  <c r="M27" i="12" l="1"/>
  <c r="F13" i="8" l="1"/>
  <c r="G9" i="8" l="1"/>
  <c r="G8" i="8"/>
  <c r="G22" i="8"/>
  <c r="G17" i="8"/>
  <c r="G12" i="8"/>
  <c r="F7" i="8"/>
  <c r="F29" i="8" s="1"/>
  <c r="E5" i="8"/>
  <c r="E29" i="8" s="1"/>
  <c r="D30" i="8" s="1"/>
  <c r="J27" i="12" s="1"/>
  <c r="D31" i="8" l="1"/>
  <c r="K27" i="12"/>
  <c r="G29" i="8"/>
  <c r="D32" i="8" s="1"/>
  <c r="G27" i="12"/>
  <c r="F27" i="12"/>
  <c r="E27" i="12"/>
  <c r="C27" i="12"/>
  <c r="D36" i="8" l="1"/>
  <c r="L27" i="12"/>
  <c r="F19" i="12"/>
  <c r="G19" i="12"/>
  <c r="E19" i="12"/>
  <c r="D19" i="12"/>
  <c r="Z6" i="19" l="1"/>
  <c r="Z6" i="14"/>
  <c r="J11" i="12"/>
  <c r="L11" i="12"/>
  <c r="K11" i="12"/>
  <c r="X27" i="15"/>
  <c r="C28" i="14"/>
  <c r="C19" i="12"/>
  <c r="D14" i="12"/>
  <c r="C14" i="12"/>
  <c r="C9" i="12"/>
  <c r="AG5" i="19"/>
  <c r="AG29" i="19" s="1"/>
  <c r="AF30" i="19" s="1"/>
  <c r="J21" i="12" s="1"/>
  <c r="AA29" i="19"/>
  <c r="Y31" i="19" s="1"/>
  <c r="K20" i="12" s="1"/>
  <c r="L19" i="12"/>
  <c r="K19" i="12"/>
  <c r="J19" i="12"/>
  <c r="Z5" i="19"/>
  <c r="Z6" i="15"/>
  <c r="AG5" i="15"/>
  <c r="Z5" i="15"/>
  <c r="E29" i="15"/>
  <c r="D30" i="15" s="1"/>
  <c r="AF36" i="14"/>
  <c r="J25" i="12" l="1"/>
  <c r="L24" i="12"/>
  <c r="J26" i="12"/>
  <c r="L25" i="12"/>
  <c r="L23" i="12"/>
  <c r="AG29" i="15"/>
  <c r="AF30" i="15" s="1"/>
  <c r="J16" i="12" s="1"/>
  <c r="E29" i="19"/>
  <c r="J17" i="12" s="1"/>
  <c r="Z29" i="15"/>
  <c r="Y30" i="15" s="1"/>
  <c r="J15" i="12" s="1"/>
  <c r="L22" i="12"/>
  <c r="K23" i="12"/>
  <c r="J24" i="12"/>
  <c r="J12" i="12"/>
  <c r="J22" i="12"/>
  <c r="L18" i="12"/>
  <c r="J13" i="12"/>
  <c r="F29" i="15"/>
  <c r="D31" i="15" s="1"/>
  <c r="K12" i="12" s="1"/>
  <c r="G29" i="15"/>
  <c r="D32" i="15" s="1"/>
  <c r="L12" i="12" s="1"/>
  <c r="K18" i="12"/>
  <c r="J23" i="12"/>
  <c r="K26" i="12"/>
  <c r="K24" i="12"/>
  <c r="L26" i="12"/>
  <c r="K22" i="12"/>
  <c r="AH29" i="19"/>
  <c r="AF31" i="19" s="1"/>
  <c r="K21" i="12" s="1"/>
  <c r="AI29" i="19"/>
  <c r="AF32" i="19" s="1"/>
  <c r="L21" i="12" s="1"/>
  <c r="AB29" i="19"/>
  <c r="Y32" i="19" s="1"/>
  <c r="L20" i="12" s="1"/>
  <c r="Z29" i="19"/>
  <c r="Y30" i="19" s="1"/>
  <c r="J20" i="12" s="1"/>
  <c r="J18" i="12"/>
  <c r="F29" i="19"/>
  <c r="K17" i="12" s="1"/>
  <c r="G29" i="19"/>
  <c r="L17" i="12" s="1"/>
  <c r="AA29" i="15"/>
  <c r="Y31" i="15" s="1"/>
  <c r="K15" i="12" s="1"/>
  <c r="AI29" i="15"/>
  <c r="AF32" i="15" s="1"/>
  <c r="L16" i="12" s="1"/>
  <c r="AH29" i="15"/>
  <c r="AF31" i="15" s="1"/>
  <c r="K16" i="12" s="1"/>
  <c r="AB29" i="15"/>
  <c r="Y32" i="15" s="1"/>
  <c r="L15" i="12" s="1"/>
  <c r="L14" i="12"/>
  <c r="J14" i="12"/>
  <c r="K14" i="12"/>
  <c r="L13" i="12"/>
  <c r="K13" i="12"/>
  <c r="AH29" i="14"/>
  <c r="E5" i="14"/>
  <c r="E29" i="14" s="1"/>
  <c r="D30" i="14" s="1"/>
  <c r="J7" i="12" s="1"/>
  <c r="J9" i="12"/>
  <c r="Z5" i="14"/>
  <c r="Z29" i="14" s="1"/>
  <c r="Y30" i="14" s="1"/>
  <c r="J10" i="12" s="1"/>
  <c r="AG5" i="14"/>
  <c r="AG29" i="14" s="1"/>
  <c r="K8" i="12"/>
  <c r="F29" i="14"/>
  <c r="D31" i="14" s="1"/>
  <c r="K7" i="12" s="1"/>
  <c r="G29" i="14"/>
  <c r="D32" i="14" s="1"/>
  <c r="L7" i="12" s="1"/>
  <c r="K9" i="12" l="1"/>
  <c r="D36" i="15"/>
  <c r="K25" i="12"/>
  <c r="AF36" i="19"/>
  <c r="Y36" i="19"/>
  <c r="Y36" i="15"/>
  <c r="AF36" i="15"/>
  <c r="AI29" i="14"/>
  <c r="AA29" i="14"/>
  <c r="Y31" i="14" s="1"/>
  <c r="K10" i="12" s="1"/>
  <c r="AB29" i="14"/>
  <c r="Y32" i="14" s="1"/>
  <c r="L10" i="12" s="1"/>
  <c r="L8" i="12"/>
  <c r="D36" i="14"/>
  <c r="J8" i="12"/>
  <c r="AB29" i="8"/>
  <c r="AC29" i="8"/>
  <c r="AA29" i="8"/>
  <c r="O8" i="12" l="1"/>
  <c r="L9" i="12"/>
  <c r="Y36" i="14"/>
  <c r="X27" i="19" l="1"/>
  <c r="C26" i="12" l="1"/>
  <c r="C24" i="12"/>
  <c r="G26" i="12" l="1"/>
  <c r="G25" i="12"/>
  <c r="G23" i="12"/>
  <c r="G22" i="12"/>
  <c r="G21" i="12"/>
  <c r="G20" i="12"/>
  <c r="G18" i="12"/>
  <c r="G17" i="12"/>
  <c r="G16" i="12"/>
  <c r="F26" i="12"/>
  <c r="F25" i="12"/>
  <c r="F22" i="12"/>
  <c r="F21" i="12"/>
  <c r="F20" i="12"/>
  <c r="F18" i="12"/>
  <c r="F17" i="12"/>
  <c r="F16" i="12"/>
  <c r="E26" i="12"/>
  <c r="E25" i="12"/>
  <c r="E22" i="12"/>
  <c r="E21" i="12"/>
  <c r="E20" i="12"/>
  <c r="E18" i="12"/>
  <c r="E17" i="12"/>
  <c r="E16" i="12"/>
  <c r="D26" i="12"/>
  <c r="D25" i="12"/>
  <c r="D22" i="12"/>
  <c r="D21" i="12"/>
  <c r="D20" i="12"/>
  <c r="D18" i="12"/>
  <c r="D17" i="12"/>
  <c r="D16" i="12"/>
  <c r="C25" i="12"/>
  <c r="C23" i="12"/>
  <c r="C22" i="12"/>
  <c r="C21" i="12"/>
  <c r="C20" i="12"/>
  <c r="C18" i="12"/>
  <c r="C17" i="12"/>
  <c r="C16" i="12"/>
  <c r="G15" i="12"/>
  <c r="F15" i="12"/>
  <c r="E15" i="12"/>
  <c r="D15" i="12"/>
  <c r="C15" i="12"/>
  <c r="G12" i="12" l="1"/>
  <c r="G10" i="12"/>
  <c r="G7" i="12" l="1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7" i="12"/>
  <c r="O27" i="12"/>
  <c r="C7" i="12" l="1"/>
  <c r="D7" i="12"/>
  <c r="E7" i="12"/>
  <c r="F7" i="12"/>
  <c r="C8" i="12"/>
  <c r="D8" i="12"/>
  <c r="C10" i="12"/>
  <c r="D10" i="12"/>
  <c r="E10" i="12"/>
  <c r="F10" i="12"/>
  <c r="C11" i="12"/>
  <c r="D11" i="12"/>
  <c r="E11" i="12"/>
  <c r="F11" i="12"/>
  <c r="G11" i="12"/>
  <c r="C12" i="12"/>
  <c r="D12" i="12"/>
  <c r="E12" i="12"/>
  <c r="F12" i="12"/>
  <c r="C13" i="12"/>
  <c r="D13" i="12"/>
</calcChain>
</file>

<file path=xl/sharedStrings.xml><?xml version="1.0" encoding="utf-8"?>
<sst xmlns="http://schemas.openxmlformats.org/spreadsheetml/2006/main" count="1250" uniqueCount="453">
  <si>
    <t>日期</t>
  </si>
  <si>
    <t>星期</t>
  </si>
  <si>
    <t>主食</t>
  </si>
  <si>
    <t>供應廠商電話:楊小姐0917612565</t>
    <phoneticPr fontId="1" type="noConversion"/>
  </si>
  <si>
    <t>供應廠商:晶品食品有限公司</t>
    <phoneticPr fontId="1" type="noConversion"/>
  </si>
  <si>
    <t>營養師:陳采瑜</t>
    <phoneticPr fontId="1" type="noConversion"/>
  </si>
  <si>
    <t>供應廠商營養師:陳采瑜</t>
    <phoneticPr fontId="1" type="noConversion"/>
  </si>
  <si>
    <t>廠商電話:08-7369730</t>
    <phoneticPr fontId="1" type="noConversion"/>
  </si>
  <si>
    <t>白米</t>
    <phoneticPr fontId="1" type="noConversion"/>
  </si>
  <si>
    <t>油脂與堅果種子類(份)</t>
    <phoneticPr fontId="1" type="noConversion"/>
  </si>
  <si>
    <t>乳品類(份)</t>
    <phoneticPr fontId="1" type="noConversion"/>
  </si>
  <si>
    <t>※每週1次有機蔬菜。</t>
    <phoneticPr fontId="1" type="noConversion"/>
  </si>
  <si>
    <t>※每日供應三菜一湯，若遇特殊情形(如颱風天、缺貨、停水【電】)請校方午秘委員允許廠商更改菜單，謝謝!</t>
    <phoneticPr fontId="1" type="noConversion"/>
  </si>
  <si>
    <t>水果</t>
    <phoneticPr fontId="1" type="noConversion"/>
  </si>
  <si>
    <t>營養供應比例</t>
    <phoneticPr fontId="1" type="noConversion"/>
  </si>
  <si>
    <t>年級</t>
    <phoneticPr fontId="1" type="noConversion"/>
  </si>
  <si>
    <t>本公司一律使用國產豬、牛肉食材</t>
    <phoneticPr fontId="1" type="noConversion"/>
  </si>
  <si>
    <t>本公司一律使用國產豬、牛肉食材</t>
    <phoneticPr fontId="1" type="noConversion"/>
  </si>
  <si>
    <t>九層塔</t>
    <phoneticPr fontId="1" type="noConversion"/>
  </si>
  <si>
    <t>湯</t>
    <phoneticPr fontId="1" type="noConversion"/>
  </si>
  <si>
    <t>蔬菜類(份)</t>
    <phoneticPr fontId="1" type="noConversion"/>
  </si>
  <si>
    <t>副食</t>
    <phoneticPr fontId="1" type="noConversion"/>
  </si>
  <si>
    <t>熱量(kcal)</t>
    <phoneticPr fontId="1" type="noConversion"/>
  </si>
  <si>
    <t>日期</t>
    <phoneticPr fontId="1" type="noConversion"/>
  </si>
  <si>
    <t>紅蘿蔔</t>
    <phoneticPr fontId="1" type="noConversion"/>
  </si>
  <si>
    <t>項目</t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</si>
  <si>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</si>
  <si>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t>副 食一</t>
  </si>
  <si>
    <t>洋蔥</t>
    <phoneticPr fontId="1" type="noConversion"/>
  </si>
  <si>
    <t>副 食二</t>
  </si>
  <si>
    <t>紅蘿蔔</t>
  </si>
  <si>
    <t>湯</t>
  </si>
  <si>
    <t>芹菜</t>
    <phoneticPr fontId="1" type="noConversion"/>
  </si>
  <si>
    <t>高麗菜</t>
    <phoneticPr fontId="1" type="noConversion"/>
  </si>
  <si>
    <t>適量</t>
    <phoneticPr fontId="1" type="noConversion"/>
  </si>
  <si>
    <t>糙米</t>
    <phoneticPr fontId="1" type="noConversion"/>
  </si>
  <si>
    <t>星期三</t>
    <phoneticPr fontId="1" type="noConversion"/>
  </si>
  <si>
    <t xml:space="preserve"> 星期五</t>
  </si>
  <si>
    <t>日期</t>
    <phoneticPr fontId="1" type="noConversion"/>
  </si>
  <si>
    <t>星期三</t>
    <phoneticPr fontId="1" type="noConversion"/>
  </si>
  <si>
    <t>薑片</t>
    <phoneticPr fontId="1" type="noConversion"/>
  </si>
  <si>
    <t>白米</t>
  </si>
  <si>
    <t>青蔥</t>
    <phoneticPr fontId="1" type="noConversion"/>
  </si>
  <si>
    <t>玉米</t>
    <phoneticPr fontId="1" type="noConversion"/>
  </si>
  <si>
    <t>食材</t>
    <phoneticPr fontId="1" type="noConversion"/>
  </si>
  <si>
    <t>豆魚蛋肉類(份)</t>
  </si>
  <si>
    <t>本公司一律使用國產豬、牛肉食材</t>
    <phoneticPr fontId="1" type="noConversion"/>
  </si>
  <si>
    <t>有機蔬菜</t>
  </si>
  <si>
    <t>水果(份)</t>
    <phoneticPr fontId="1" type="noConversion"/>
  </si>
  <si>
    <t>菜名/烹調法</t>
  </si>
  <si>
    <t>材料</t>
  </si>
  <si>
    <t>高麗菜、絲瓜、大白菜、豆芽菜、鵝白菜、西芹</t>
  </si>
  <si>
    <t>雞蛋</t>
  </si>
  <si>
    <t>適量</t>
  </si>
  <si>
    <t>水果</t>
  </si>
  <si>
    <t>地瓜葉、青江菜、菠菜、韭菜花、大.小黃瓜、芥藍、空心菜、雪裡紅、杏菜、油菜、菜豆</t>
  </si>
  <si>
    <t>深色青菜</t>
  </si>
  <si>
    <t>白米飯</t>
  </si>
  <si>
    <t>年級</t>
    <phoneticPr fontId="1" type="noConversion"/>
  </si>
  <si>
    <t>糙米飯</t>
    <phoneticPr fontId="1" type="noConversion"/>
  </si>
  <si>
    <t>深色青菜</t>
    <phoneticPr fontId="1" type="noConversion"/>
  </si>
  <si>
    <t>地瓜葉、青江菜、菠菜、韭菜花、大.小黃瓜、芥藍、空心菜、雪裡紅、杏菜、油菜、菜豆</t>
    <phoneticPr fontId="1" type="noConversion"/>
  </si>
  <si>
    <t>紅蘿蔔炒蛋(炒)</t>
    <phoneticPr fontId="1" type="noConversion"/>
  </si>
  <si>
    <t>副 食三</t>
    <phoneticPr fontId="1" type="noConversion"/>
  </si>
  <si>
    <t>全榖雜糧類(份)</t>
    <phoneticPr fontId="1" type="noConversion"/>
  </si>
  <si>
    <t>熱量(大卡)</t>
    <phoneticPr fontId="1" type="noConversion"/>
  </si>
  <si>
    <t>2.5</t>
    <phoneticPr fontId="1" type="noConversion"/>
  </si>
  <si>
    <t>菜名/烹調法</t>
    <phoneticPr fontId="1" type="noConversion"/>
  </si>
  <si>
    <t>食材</t>
    <phoneticPr fontId="1" type="noConversion"/>
  </si>
  <si>
    <t>學校採購量(kg)</t>
    <phoneticPr fontId="1" type="noConversion"/>
  </si>
  <si>
    <t>一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</si>
  <si>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</si>
  <si>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</si>
  <si>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</si>
  <si>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二</t>
    <phoneticPr fontId="1" type="noConversion"/>
  </si>
  <si>
    <t>一</t>
    <phoneticPr fontId="1" type="noConversion"/>
  </si>
  <si>
    <t>三</t>
    <phoneticPr fontId="1" type="noConversion"/>
  </si>
  <si>
    <t>四</t>
    <phoneticPr fontId="1" type="noConversion"/>
  </si>
  <si>
    <t>二</t>
    <phoneticPr fontId="1" type="noConversion"/>
  </si>
  <si>
    <t>絞肉</t>
    <phoneticPr fontId="1" type="noConversion"/>
  </si>
  <si>
    <t>馬鈴薯</t>
    <phoneticPr fontId="1" type="noConversion"/>
  </si>
  <si>
    <t>木耳</t>
    <phoneticPr fontId="1" type="noConversion"/>
  </si>
  <si>
    <t>金針菇</t>
    <phoneticPr fontId="1" type="noConversion"/>
  </si>
  <si>
    <t>年級</t>
    <phoneticPr fontId="1" type="noConversion"/>
  </si>
  <si>
    <t>全榖雜糧類(份)</t>
    <phoneticPr fontId="1" type="noConversion"/>
  </si>
  <si>
    <t>豆魚蛋肉類(份)</t>
    <phoneticPr fontId="1" type="noConversion"/>
  </si>
  <si>
    <t>有機青菜</t>
    <phoneticPr fontId="1" type="noConversion"/>
  </si>
  <si>
    <t>本公司一律使用國產豬、牛肉食材</t>
    <phoneticPr fontId="1" type="noConversion"/>
  </si>
  <si>
    <t>※每日供應四菜一湯，若遇特殊情形(如颱風天、缺貨、停水【電】)請校方午秘委員允許廠商更改菜單，謝謝!</t>
    <phoneticPr fontId="1" type="noConversion"/>
  </si>
  <si>
    <t>※每週1次有機蔬菜。</t>
    <phoneticPr fontId="1" type="noConversion"/>
  </si>
  <si>
    <t>食譜設計:陳采瑜</t>
    <phoneticPr fontId="1" type="noConversion"/>
  </si>
  <si>
    <t xml:space="preserve">執行秘書: </t>
    <phoneticPr fontId="1" type="noConversion"/>
  </si>
  <si>
    <t>校長:</t>
    <phoneticPr fontId="1" type="noConversion"/>
  </si>
  <si>
    <t>附註</t>
    <phoneticPr fontId="1" type="noConversion"/>
  </si>
  <si>
    <t>水果</t>
    <phoneticPr fontId="1" type="noConversion"/>
  </si>
  <si>
    <t>肉絲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</si>
  <si>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</si>
  <si>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</si>
  <si>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</si>
  <si>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</si>
  <si>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豆腐</t>
    <phoneticPr fontId="1" type="noConversion"/>
  </si>
  <si>
    <t>總熱量</t>
  </si>
  <si>
    <t>冬瓜</t>
    <phoneticPr fontId="1" type="noConversion"/>
  </si>
  <si>
    <t>水果</t>
    <phoneticPr fontId="1" type="noConversion"/>
  </si>
  <si>
    <t>1份</t>
    <phoneticPr fontId="1" type="noConversion"/>
  </si>
  <si>
    <t>其他</t>
    <phoneticPr fontId="1" type="noConversion"/>
  </si>
  <si>
    <t>水果</t>
    <phoneticPr fontId="1" type="noConversion"/>
  </si>
  <si>
    <t>其他</t>
    <phoneticPr fontId="1" type="noConversion"/>
  </si>
  <si>
    <t>全榖雜糧類(份)</t>
    <phoneticPr fontId="1" type="noConversion"/>
  </si>
  <si>
    <t>油脂與堅果種子類(份)</t>
    <phoneticPr fontId="1" type="noConversion"/>
  </si>
  <si>
    <t>熱量(大卡)</t>
    <phoneticPr fontId="1" type="noConversion"/>
  </si>
  <si>
    <t>有機青菜</t>
    <phoneticPr fontId="1" type="noConversion"/>
  </si>
  <si>
    <t>深色青菜</t>
    <phoneticPr fontId="1" type="noConversion"/>
  </si>
  <si>
    <t>味噌魚乾湯</t>
    <phoneticPr fontId="1" type="noConversion"/>
  </si>
  <si>
    <t>油麵</t>
    <phoneticPr fontId="1" type="noConversion"/>
  </si>
  <si>
    <t>糙米飯</t>
    <phoneticPr fontId="1" type="noConversion"/>
  </si>
  <si>
    <t>白米</t>
    <phoneticPr fontId="1" type="noConversion"/>
  </si>
  <si>
    <t>魚丸</t>
    <phoneticPr fontId="1" type="noConversion"/>
  </si>
  <si>
    <t>豆干</t>
    <phoneticPr fontId="1" type="noConversion"/>
  </si>
  <si>
    <t>肉絲</t>
    <phoneticPr fontId="1" type="noConversion"/>
  </si>
  <si>
    <t>青蛙下蛋</t>
    <phoneticPr fontId="1" type="noConversion"/>
  </si>
  <si>
    <t>山粉圓</t>
    <phoneticPr fontId="1" type="noConversion"/>
  </si>
  <si>
    <t>二砂</t>
    <phoneticPr fontId="1" type="noConversion"/>
  </si>
  <si>
    <t>檸檬</t>
    <phoneticPr fontId="1" type="noConversion"/>
  </si>
  <si>
    <t>麵條</t>
    <phoneticPr fontId="1" type="noConversion"/>
  </si>
  <si>
    <t>高麗菜</t>
  </si>
  <si>
    <t>黑輪</t>
    <phoneticPr fontId="1" type="noConversion"/>
  </si>
  <si>
    <t>糙米飯</t>
    <phoneticPr fontId="1" type="noConversion"/>
  </si>
  <si>
    <t>糙米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</si>
  <si>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</si>
  <si>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星期二</t>
    </r>
  </si>
  <si>
    <r>
      <t xml:space="preserve"> </t>
    </r>
    <r>
      <rPr>
        <sz val="12"/>
        <rFont val="細明體"/>
        <family val="3"/>
        <charset val="136"/>
      </rPr>
      <t>星期四</t>
    </r>
  </si>
  <si>
    <t>c</t>
    <phoneticPr fontId="1" type="noConversion"/>
  </si>
  <si>
    <t>p</t>
    <phoneticPr fontId="1" type="noConversion"/>
  </si>
  <si>
    <t>v</t>
    <phoneticPr fontId="1" type="noConversion"/>
  </si>
  <si>
    <t>3/5</t>
  </si>
  <si>
    <t>3/6</t>
  </si>
  <si>
    <t>3/13</t>
  </si>
  <si>
    <t>白蘿蔔</t>
    <phoneticPr fontId="1" type="noConversion"/>
  </si>
  <si>
    <t>銀蘿燒雞(滷)</t>
    <phoneticPr fontId="1" type="noConversion"/>
  </si>
  <si>
    <t>金針菇</t>
    <phoneticPr fontId="1" type="noConversion"/>
  </si>
  <si>
    <t>脆筍絲</t>
    <phoneticPr fontId="1" type="noConversion"/>
  </si>
  <si>
    <t>白蘿蔔</t>
    <phoneticPr fontId="1" type="noConversion"/>
  </si>
  <si>
    <t>豆薯</t>
    <phoneticPr fontId="1" type="noConversion"/>
  </si>
  <si>
    <t>雞蛋</t>
    <phoneticPr fontId="1" type="noConversion"/>
  </si>
  <si>
    <t>綠豆芽</t>
    <phoneticPr fontId="1" type="noConversion"/>
  </si>
  <si>
    <t>海帶根</t>
  </si>
  <si>
    <t>芹菜黑輪(拌)</t>
    <phoneticPr fontId="1" type="noConversion"/>
  </si>
  <si>
    <t>甜薯</t>
    <phoneticPr fontId="1" type="noConversion"/>
  </si>
  <si>
    <t>海根雞肉(炒)</t>
    <phoneticPr fontId="1" type="noConversion"/>
  </si>
  <si>
    <t>胸丁</t>
    <phoneticPr fontId="1" type="noConversion"/>
  </si>
  <si>
    <t>蔥爆豆干(炒)</t>
    <phoneticPr fontId="1" type="noConversion"/>
  </si>
  <si>
    <t>有機蔬菜</t>
    <phoneticPr fontId="1" type="noConversion"/>
  </si>
  <si>
    <t>3/12</t>
  </si>
  <si>
    <t>3/19</t>
  </si>
  <si>
    <t>3/20</t>
  </si>
  <si>
    <t>3/26</t>
  </si>
  <si>
    <t>3/27</t>
  </si>
  <si>
    <t>全穀根莖類(份)</t>
    <phoneticPr fontId="1" type="noConversion"/>
  </si>
  <si>
    <t>精進計畫</t>
    <phoneticPr fontId="1" type="noConversion"/>
  </si>
  <si>
    <t>200ml</t>
    <phoneticPr fontId="1" type="noConversion"/>
  </si>
  <si>
    <t>330ml</t>
    <phoneticPr fontId="1" type="noConversion"/>
  </si>
  <si>
    <t>250ml</t>
    <phoneticPr fontId="1" type="noConversion"/>
  </si>
  <si>
    <t>100ml</t>
    <phoneticPr fontId="1" type="noConversion"/>
  </si>
  <si>
    <t>250ml</t>
    <phoneticPr fontId="1" type="noConversion"/>
  </si>
  <si>
    <t>光雞丁</t>
    <phoneticPr fontId="1" type="noConversion"/>
  </si>
  <si>
    <t>薑絲冬瓜湯</t>
    <phoneticPr fontId="1" type="noConversion"/>
  </si>
  <si>
    <t>薑絲</t>
    <phoneticPr fontId="1" type="noConversion"/>
  </si>
  <si>
    <t>味噌</t>
    <phoneticPr fontId="1" type="noConversion"/>
  </si>
  <si>
    <t>香菇</t>
    <phoneticPr fontId="1" type="noConversion"/>
  </si>
  <si>
    <t>豆芽菜</t>
    <phoneticPr fontId="1" type="noConversion"/>
  </si>
  <si>
    <t>蘿蔔玉米湯</t>
    <phoneticPr fontId="1" type="noConversion"/>
  </si>
  <si>
    <t>龍骨</t>
    <phoneticPr fontId="1" type="noConversion"/>
  </si>
  <si>
    <t>咖哩肉末(煮)</t>
    <phoneticPr fontId="1" type="noConversion"/>
  </si>
  <si>
    <t>榨菜肉絲湯</t>
    <phoneticPr fontId="1" type="noConversion"/>
  </si>
  <si>
    <t>榨菜</t>
    <phoneticPr fontId="1" type="noConversion"/>
  </si>
  <si>
    <t>辣豆瓣</t>
    <phoneticPr fontId="1" type="noConversion"/>
  </si>
  <si>
    <t>蘿蔔</t>
    <phoneticPr fontId="1" type="noConversion"/>
  </si>
  <si>
    <t>小魚乾</t>
    <phoneticPr fontId="1" type="noConversion"/>
  </si>
  <si>
    <t>筍絲雞肉湯</t>
    <phoneticPr fontId="1" type="noConversion"/>
  </si>
  <si>
    <t>雞排丁</t>
    <phoneticPr fontId="1" type="noConversion"/>
  </si>
  <si>
    <t>甜麵醬</t>
    <phoneticPr fontId="1" type="noConversion"/>
  </si>
  <si>
    <t>雞胸丁</t>
    <phoneticPr fontId="1" type="noConversion"/>
  </si>
  <si>
    <t>浮水魚羹湯</t>
    <phoneticPr fontId="1" type="noConversion"/>
  </si>
  <si>
    <t>魚羹</t>
    <phoneticPr fontId="1" type="noConversion"/>
  </si>
  <si>
    <t>海芽蛋花湯</t>
    <phoneticPr fontId="1" type="noConversion"/>
  </si>
  <si>
    <t>鮮菇雞湯</t>
    <phoneticPr fontId="1" type="noConversion"/>
  </si>
  <si>
    <t>金針菇</t>
    <phoneticPr fontId="30" type="noConversion"/>
  </si>
  <si>
    <t>排丁</t>
    <phoneticPr fontId="30" type="noConversion"/>
  </si>
  <si>
    <t>油蔥酥</t>
    <phoneticPr fontId="1" type="noConversion"/>
  </si>
  <si>
    <t>冬瓜肉絲湯</t>
    <phoneticPr fontId="1" type="noConversion"/>
  </si>
  <si>
    <t>柴魚片</t>
    <phoneticPr fontId="1" type="noConversion"/>
  </si>
  <si>
    <t>3/4</t>
  </si>
  <si>
    <t>3/11</t>
  </si>
  <si>
    <t>3/18</t>
  </si>
  <si>
    <t>3/25</t>
  </si>
  <si>
    <t>黑芝麻堅果奶</t>
  </si>
  <si>
    <t>70g</t>
    <phoneticPr fontId="1" type="noConversion"/>
  </si>
  <si>
    <t>100g</t>
    <phoneticPr fontId="1" type="noConversion"/>
  </si>
  <si>
    <t>330ml</t>
    <phoneticPr fontId="1" type="noConversion"/>
  </si>
  <si>
    <t>精進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</si>
  <si>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星期五</t>
    </r>
    <phoneticPr fontId="1" type="noConversion"/>
  </si>
  <si>
    <t>肉丁</t>
    <phoneticPr fontId="1" type="noConversion"/>
  </si>
  <si>
    <t>拉麵</t>
  </si>
  <si>
    <t>九層塔</t>
    <phoneticPr fontId="1" type="noConversion"/>
  </si>
  <si>
    <t>適量</t>
    <phoneticPr fontId="1" type="noConversion"/>
  </si>
  <si>
    <t>豆乾</t>
    <phoneticPr fontId="1" type="noConversion"/>
  </si>
  <si>
    <t>芹菜豆乾(炒)</t>
    <phoneticPr fontId="1" type="noConversion"/>
  </si>
  <si>
    <t>什錦滷味(煮)</t>
    <phoneticPr fontId="1" type="noConversion"/>
  </si>
  <si>
    <t>油豆腐</t>
    <phoneticPr fontId="1" type="noConversion"/>
  </si>
  <si>
    <t>海帶結</t>
    <phoneticPr fontId="1" type="noConversion"/>
  </si>
  <si>
    <t>杏鮑菇</t>
    <phoneticPr fontId="1" type="noConversion"/>
  </si>
  <si>
    <t>沙茶蔬菜羹(燴)</t>
    <phoneticPr fontId="1" type="noConversion"/>
  </si>
  <si>
    <t>山東白</t>
    <phoneticPr fontId="1" type="noConversion"/>
  </si>
  <si>
    <t>拉麵</t>
    <phoneticPr fontId="1" type="noConversion"/>
  </si>
  <si>
    <t>玉米粒</t>
    <phoneticPr fontId="1" type="noConversion"/>
  </si>
  <si>
    <t>肉片</t>
    <phoneticPr fontId="1" type="noConversion"/>
  </si>
  <si>
    <t>雞蛋</t>
    <phoneticPr fontId="1" type="noConversion"/>
  </si>
  <si>
    <t>海帶芽</t>
    <phoneticPr fontId="1" type="noConversion"/>
  </si>
  <si>
    <t>嫩煎豬排(煎)</t>
    <phoneticPr fontId="1" type="noConversion"/>
  </si>
  <si>
    <t>里肌肉排</t>
    <phoneticPr fontId="1" type="noConversion"/>
  </si>
  <si>
    <t>每人一片</t>
    <phoneticPr fontId="1" type="noConversion"/>
  </si>
  <si>
    <t>c</t>
    <phoneticPr fontId="1" type="noConversion"/>
  </si>
  <si>
    <t>p</t>
    <phoneticPr fontId="1" type="noConversion"/>
  </si>
  <si>
    <t>v</t>
    <phoneticPr fontId="1" type="noConversion"/>
  </si>
  <si>
    <t>番茄</t>
    <phoneticPr fontId="1" type="noConversion"/>
  </si>
  <si>
    <t>豆干</t>
    <phoneticPr fontId="1" type="noConversion"/>
  </si>
  <si>
    <t>關東煮(炒)</t>
    <phoneticPr fontId="1" type="noConversion"/>
  </si>
  <si>
    <t>南瓜</t>
    <phoneticPr fontId="1" type="noConversion"/>
  </si>
  <si>
    <t>椒鹽魚排(炸)</t>
    <phoneticPr fontId="1" type="noConversion"/>
  </si>
  <si>
    <t>馬鈴薯</t>
  </si>
  <si>
    <t>義大利香料</t>
  </si>
  <si>
    <t>螞蟻上樹(炒)</t>
    <phoneticPr fontId="1" type="noConversion"/>
  </si>
  <si>
    <t>粉絲</t>
    <phoneticPr fontId="1" type="noConversion"/>
  </si>
  <si>
    <t>光雞丁</t>
    <phoneticPr fontId="1" type="noConversion"/>
  </si>
  <si>
    <t>豆薯炒蛋(炒)</t>
    <phoneticPr fontId="1" type="noConversion"/>
  </si>
  <si>
    <t>有機青菜</t>
    <phoneticPr fontId="1" type="noConversion"/>
  </si>
  <si>
    <t>銀蘿油腐湯</t>
    <phoneticPr fontId="1" type="noConversion"/>
  </si>
  <si>
    <t>白菜滷(煮)</t>
    <phoneticPr fontId="1" type="noConversion"/>
  </si>
  <si>
    <t>玉米蛋花湯</t>
    <phoneticPr fontId="1" type="noConversion"/>
  </si>
  <si>
    <t>紫蘇梅雞(煮)</t>
    <phoneticPr fontId="1" type="noConversion"/>
  </si>
  <si>
    <t>紫蘇梅</t>
    <phoneticPr fontId="1" type="noConversion"/>
  </si>
  <si>
    <t>韓式泡菜</t>
    <phoneticPr fontId="1" type="noConversion"/>
  </si>
  <si>
    <t>古早味湯飯</t>
    <phoneticPr fontId="1" type="noConversion"/>
  </si>
  <si>
    <t>虱目魚丸</t>
    <phoneticPr fontId="1" type="noConversion"/>
  </si>
  <si>
    <t>黃瓜肉片(燴)</t>
    <phoneticPr fontId="1" type="noConversion"/>
  </si>
  <si>
    <t>大黃瓜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</si>
  <si>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</si>
  <si>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</si>
  <si>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</si>
  <si>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</si>
  <si>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</si>
  <si>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副 食一</t>
    <phoneticPr fontId="1" type="noConversion"/>
  </si>
  <si>
    <t>副 食二</t>
    <phoneticPr fontId="1" type="noConversion"/>
  </si>
  <si>
    <r>
      <t>每人</t>
    </r>
    <r>
      <rPr>
        <sz val="12"/>
        <rFont val="Times New Roman"/>
        <family val="1"/>
      </rPr>
      <t>(g)</t>
    </r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</si>
  <si>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</si>
  <si>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</si>
  <si>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</si>
  <si>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星期三</t>
    </r>
    <phoneticPr fontId="1" type="noConversion"/>
  </si>
  <si>
    <r>
      <t xml:space="preserve"> </t>
    </r>
    <r>
      <rPr>
        <sz val="12"/>
        <rFont val="細明體"/>
        <family val="3"/>
        <charset val="136"/>
      </rPr>
      <t>星期四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</si>
  <si>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</si>
  <si>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</si>
  <si>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</si>
  <si>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肉絲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</si>
  <si>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</si>
  <si>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</si>
  <si>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</si>
  <si>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r>
      <t>水鯊</t>
    </r>
    <r>
      <rPr>
        <sz val="10"/>
        <rFont val="新細明體"/>
        <family val="1"/>
        <charset val="136"/>
      </rPr>
      <t>(不包冰)</t>
    </r>
    <phoneticPr fontId="1" type="noConversion"/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</si>
  <si>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</si>
  <si>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</si>
  <si>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3/2</t>
    <phoneticPr fontId="1" type="noConversion"/>
  </si>
  <si>
    <t>3/3</t>
  </si>
  <si>
    <t>3/9</t>
    <phoneticPr fontId="1" type="noConversion"/>
  </si>
  <si>
    <t>3/10</t>
  </si>
  <si>
    <t>3/16</t>
    <phoneticPr fontId="1" type="noConversion"/>
  </si>
  <si>
    <t>3/17</t>
  </si>
  <si>
    <t>3/23</t>
    <phoneticPr fontId="1" type="noConversion"/>
  </si>
  <si>
    <t>3/24</t>
  </si>
  <si>
    <t>3/30</t>
    <phoneticPr fontId="1" type="noConversion"/>
  </si>
  <si>
    <t>3/31</t>
  </si>
  <si>
    <t>二</t>
  </si>
  <si>
    <t>九層塔</t>
    <phoneticPr fontId="1" type="noConversion"/>
  </si>
  <si>
    <t>虱目魚排</t>
    <phoneticPr fontId="1" type="noConversion"/>
  </si>
  <si>
    <t>酸辣湯餃(煮)</t>
    <phoneticPr fontId="1" type="noConversion"/>
  </si>
  <si>
    <t>香酥雞腿(炸)</t>
    <phoneticPr fontId="1" type="noConversion"/>
  </si>
  <si>
    <t>雞腿</t>
    <phoneticPr fontId="1" type="noConversion"/>
  </si>
  <si>
    <t>玉米塊</t>
    <phoneticPr fontId="1" type="noConversion"/>
  </si>
  <si>
    <t>米血</t>
    <phoneticPr fontId="1" type="noConversion"/>
  </si>
  <si>
    <t>蘿蔔</t>
  </si>
  <si>
    <t>芹菜</t>
  </si>
  <si>
    <t>泡菜拉麵(煮)</t>
    <phoneticPr fontId="1" type="noConversion"/>
  </si>
  <si>
    <t>雞胸丁</t>
    <phoneticPr fontId="1" type="noConversion"/>
  </si>
  <si>
    <t>南瓜</t>
  </si>
  <si>
    <t>乾豆皮</t>
    <phoneticPr fontId="1" type="noConversion"/>
  </si>
  <si>
    <t>洋芋燉肉(煮)</t>
    <phoneticPr fontId="1" type="noConversion"/>
  </si>
  <si>
    <t>杏菇炒豆干(炒)</t>
    <phoneticPr fontId="1" type="noConversion"/>
  </si>
  <si>
    <t>黑胡椒雞肉(炒)</t>
    <phoneticPr fontId="1" type="noConversion"/>
  </si>
  <si>
    <t>米血丁</t>
    <phoneticPr fontId="1" type="noConversion"/>
  </si>
  <si>
    <t>三杯雞(炒)</t>
    <phoneticPr fontId="1" type="noConversion"/>
  </si>
  <si>
    <t>龍骨</t>
  </si>
  <si>
    <t>京醬肉絲(炒)</t>
    <phoneticPr fontId="1" type="noConversion"/>
  </si>
  <si>
    <t>豬肉絲</t>
    <phoneticPr fontId="1" type="noConversion"/>
  </si>
  <si>
    <t>香菜</t>
    <phoneticPr fontId="1" type="noConversion"/>
  </si>
  <si>
    <t>青椒</t>
    <phoneticPr fontId="1" type="noConversion"/>
  </si>
  <si>
    <t>豆腐</t>
    <phoneticPr fontId="1" type="noConversion"/>
  </si>
  <si>
    <t>雞翅</t>
    <phoneticPr fontId="1" type="noConversion"/>
  </si>
  <si>
    <t>芹菜</t>
    <phoneticPr fontId="1" type="noConversion"/>
  </si>
  <si>
    <t>洋蔥</t>
  </si>
  <si>
    <t>韓式泡菜燒肉(煮)</t>
    <phoneticPr fontId="1" type="noConversion"/>
  </si>
  <si>
    <t>奶黃包</t>
  </si>
  <si>
    <t>奶黃包</t>
    <phoneticPr fontId="1" type="noConversion"/>
  </si>
  <si>
    <t>粉蒸肉排(炒)</t>
    <phoneticPr fontId="1" type="noConversion"/>
  </si>
  <si>
    <t>玉米濃湯</t>
    <phoneticPr fontId="1" type="noConversion"/>
  </si>
  <si>
    <t>番茄魚(煮)</t>
    <phoneticPr fontId="1" type="noConversion"/>
  </si>
  <si>
    <t>番茄</t>
    <phoneticPr fontId="1" type="noConversion"/>
  </si>
  <si>
    <t>魚丸</t>
    <phoneticPr fontId="1" type="noConversion"/>
  </si>
  <si>
    <t>杏鮑菇</t>
    <phoneticPr fontId="1" type="noConversion"/>
  </si>
  <si>
    <t>義式燉雞(煮)</t>
    <phoneticPr fontId="1" type="noConversion"/>
  </si>
  <si>
    <t>甜椒</t>
  </si>
  <si>
    <t>香菇</t>
    <phoneticPr fontId="1" type="noConversion"/>
  </si>
  <si>
    <t>枸杞</t>
    <phoneticPr fontId="1" type="noConversion"/>
  </si>
  <si>
    <t>綠豆湯</t>
  </si>
  <si>
    <t>綠豆</t>
  </si>
  <si>
    <t>砂糖</t>
  </si>
  <si>
    <t>2/23</t>
    <phoneticPr fontId="1" type="noConversion"/>
  </si>
  <si>
    <t>一</t>
    <phoneticPr fontId="1" type="noConversion"/>
  </si>
  <si>
    <t>2/24</t>
  </si>
  <si>
    <t>1</t>
    <phoneticPr fontId="1" type="noConversion"/>
  </si>
  <si>
    <t>2/25</t>
  </si>
  <si>
    <t>2/26</t>
  </si>
  <si>
    <t>供應廠商:晶品食品有限公司</t>
    <phoneticPr fontId="1" type="noConversion"/>
  </si>
  <si>
    <t>供應廠商營養師:陳采瑜</t>
    <phoneticPr fontId="1" type="noConversion"/>
  </si>
  <si>
    <t>供應廠商電話:楊小姐0917612565</t>
    <phoneticPr fontId="1" type="noConversion"/>
  </si>
  <si>
    <t>日期</t>
    <phoneticPr fontId="1" type="noConversion"/>
  </si>
  <si>
    <r>
      <t xml:space="preserve"> </t>
    </r>
    <r>
      <rPr>
        <sz val="12"/>
        <rFont val="細明體"/>
        <family val="3"/>
        <charset val="136"/>
      </rPr>
      <t>星期一</t>
    </r>
    <phoneticPr fontId="1" type="noConversion"/>
  </si>
  <si>
    <t>星期三</t>
    <phoneticPr fontId="1" type="noConversion"/>
  </si>
  <si>
    <t>項目</t>
    <phoneticPr fontId="1" type="noConversion"/>
  </si>
  <si>
    <t>菜名/烹調法</t>
    <phoneticPr fontId="1" type="noConversion"/>
  </si>
  <si>
    <t>材料</t>
    <phoneticPr fontId="1" type="noConversion"/>
  </si>
  <si>
    <r>
      <t>每人</t>
    </r>
    <r>
      <rPr>
        <sz val="12"/>
        <rFont val="Times New Roman"/>
        <family val="1"/>
      </rPr>
      <t>(g)</t>
    </r>
    <phoneticPr fontId="1" type="noConversion"/>
  </si>
  <si>
    <t>c</t>
    <phoneticPr fontId="1" type="noConversion"/>
  </si>
  <si>
    <t>p</t>
    <phoneticPr fontId="1" type="noConversion"/>
  </si>
  <si>
    <t>v</t>
    <phoneticPr fontId="1" type="noConversion"/>
  </si>
  <si>
    <r>
      <t>菜名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烹調法</t>
    </r>
    <phoneticPr fontId="1" type="noConversion"/>
  </si>
  <si>
    <t>每人(g)</t>
    <phoneticPr fontId="1" type="noConversion"/>
  </si>
  <si>
    <t>主食</t>
    <phoneticPr fontId="1" type="noConversion"/>
  </si>
  <si>
    <t>白米飯</t>
    <phoneticPr fontId="1" type="noConversion"/>
  </si>
  <si>
    <t>白米</t>
    <phoneticPr fontId="1" type="noConversion"/>
  </si>
  <si>
    <t>牛排麵</t>
    <phoneticPr fontId="1" type="noConversion"/>
  </si>
  <si>
    <t>牛排面</t>
    <phoneticPr fontId="1" type="noConversion"/>
  </si>
  <si>
    <t>糙米飯</t>
    <phoneticPr fontId="1" type="noConversion"/>
  </si>
  <si>
    <t>白米</t>
    <phoneticPr fontId="1" type="noConversion"/>
  </si>
  <si>
    <t>主菜</t>
    <phoneticPr fontId="1" type="noConversion"/>
  </si>
  <si>
    <r>
      <t>冬瓜</t>
    </r>
    <r>
      <rPr>
        <sz val="12"/>
        <rFont val="新細明體"/>
        <family val="1"/>
        <charset val="136"/>
        <scheme val="minor"/>
      </rPr>
      <t>燒雞</t>
    </r>
    <r>
      <rPr>
        <sz val="12"/>
        <rFont val="新細明體"/>
        <family val="2"/>
        <scheme val="minor"/>
      </rPr>
      <t>(滷)</t>
    </r>
    <phoneticPr fontId="1" type="noConversion"/>
  </si>
  <si>
    <t>義式肉醬</t>
    <phoneticPr fontId="1" type="noConversion"/>
  </si>
  <si>
    <t>絞肉</t>
  </si>
  <si>
    <t>香酥雞翅(炸)</t>
    <phoneticPr fontId="1" type="noConversion"/>
  </si>
  <si>
    <t>雞翅</t>
    <phoneticPr fontId="1" type="noConversion"/>
  </si>
  <si>
    <t>壽喜燒肉片(炒)</t>
    <phoneticPr fontId="1" type="noConversion"/>
  </si>
  <si>
    <t>肉片</t>
    <phoneticPr fontId="1" type="noConversion"/>
  </si>
  <si>
    <t>每人一隻</t>
    <phoneticPr fontId="1" type="noConversion"/>
  </si>
  <si>
    <t>洋蔥</t>
    <phoneticPr fontId="1" type="noConversion"/>
  </si>
  <si>
    <t>番茄醬</t>
  </si>
  <si>
    <t>柴魚片</t>
    <phoneticPr fontId="1" type="noConversion"/>
  </si>
  <si>
    <t>副 食一</t>
    <phoneticPr fontId="1" type="noConversion"/>
  </si>
  <si>
    <t>無骨雞排(炸)</t>
    <phoneticPr fontId="1" type="noConversion"/>
  </si>
  <si>
    <t>無骨雞排</t>
  </si>
  <si>
    <t>宮保高麗(炒)</t>
    <phoneticPr fontId="1" type="noConversion"/>
  </si>
  <si>
    <r>
      <rPr>
        <sz val="12"/>
        <rFont val="新細明體"/>
        <family val="1"/>
        <charset val="136"/>
      </rPr>
      <t>麻婆豆腐(煮)</t>
    </r>
    <phoneticPr fontId="1" type="noConversion"/>
  </si>
  <si>
    <t>油花生</t>
    <phoneticPr fontId="1" type="noConversion"/>
  </si>
  <si>
    <t>青蔥</t>
    <phoneticPr fontId="1" type="noConversion"/>
  </si>
  <si>
    <t>乾辣椒</t>
    <phoneticPr fontId="1" type="noConversion"/>
  </si>
  <si>
    <t>副 食二</t>
    <phoneticPr fontId="1" type="noConversion"/>
  </si>
  <si>
    <r>
      <t>海結</t>
    </r>
    <r>
      <rPr>
        <sz val="12"/>
        <rFont val="新細明體"/>
        <family val="1"/>
        <charset val="136"/>
      </rPr>
      <t>龍骨湯</t>
    </r>
    <phoneticPr fontId="1" type="noConversion"/>
  </si>
  <si>
    <r>
      <rPr>
        <sz val="12"/>
        <rFont val="新細明體"/>
        <family val="1"/>
        <charset val="136"/>
      </rPr>
      <t>蘿蔔雞肉湯</t>
    </r>
    <phoneticPr fontId="1" type="noConversion"/>
  </si>
  <si>
    <t>排丁</t>
  </si>
  <si>
    <t>其他</t>
  </si>
  <si>
    <r>
      <t>蔬菜類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</si>
  <si>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r>
      <t>水果類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份</t>
    </r>
    <r>
      <rPr>
        <sz val="12"/>
        <rFont val="Times New Roman"/>
        <family val="1"/>
      </rPr>
      <t>)</t>
    </r>
    <phoneticPr fontId="1" type="noConversion"/>
  </si>
  <si>
    <t>水果</t>
    <phoneticPr fontId="1" type="noConversion"/>
  </si>
  <si>
    <t>蔥爆雞丁(煮)</t>
    <phoneticPr fontId="1" type="noConversion"/>
  </si>
  <si>
    <t>南瓜燴蛋(燴)</t>
    <phoneticPr fontId="1" type="noConversion"/>
  </si>
  <si>
    <r>
      <rPr>
        <sz val="22"/>
        <rFont val="新細明體"/>
        <family val="1"/>
        <charset val="136"/>
      </rPr>
      <t>晶品食品有限公司</t>
    </r>
    <r>
      <rPr>
        <sz val="22"/>
        <rFont val="Adobe 繁黑體 Std B"/>
        <family val="2"/>
        <charset val="128"/>
      </rPr>
      <t xml:space="preserve">  </t>
    </r>
    <r>
      <rPr>
        <sz val="22"/>
        <rFont val="新細明體"/>
        <family val="1"/>
        <charset val="136"/>
      </rPr>
      <t>林邊國中</t>
    </r>
    <r>
      <rPr>
        <sz val="22"/>
        <rFont val="細明體-ExtB"/>
        <family val="1"/>
        <charset val="136"/>
      </rPr>
      <t>115</t>
    </r>
    <r>
      <rPr>
        <sz val="22"/>
        <rFont val="新細明體"/>
        <family val="1"/>
        <charset val="136"/>
      </rPr>
      <t>年</t>
    </r>
    <r>
      <rPr>
        <sz val="22"/>
        <rFont val="細明體-ExtB"/>
        <family val="1"/>
        <charset val="136"/>
      </rPr>
      <t>2-3</t>
    </r>
    <r>
      <rPr>
        <sz val="22"/>
        <rFont val="新細明體"/>
        <family val="1"/>
        <charset val="136"/>
      </rPr>
      <t>月</t>
    </r>
    <r>
      <rPr>
        <sz val="22"/>
        <rFont val="Adobe 繁黑體 Std B"/>
        <family val="2"/>
        <charset val="128"/>
      </rPr>
      <t xml:space="preserve"> </t>
    </r>
    <r>
      <rPr>
        <sz val="22"/>
        <color rgb="FFFF0000"/>
        <rFont val="Adobe 繁黑體 Std B"/>
        <family val="2"/>
        <charset val="128"/>
      </rPr>
      <t xml:space="preserve"> </t>
    </r>
    <r>
      <rPr>
        <sz val="22"/>
        <rFont val="新細明體"/>
        <family val="1"/>
        <charset val="136"/>
      </rPr>
      <t>午餐菜單</t>
    </r>
    <r>
      <rPr>
        <sz val="22"/>
        <rFont val="細明體-ExtB"/>
        <family val="1"/>
        <charset val="136"/>
      </rPr>
      <t xml:space="preserve">   (</t>
    </r>
    <r>
      <rPr>
        <sz val="22"/>
        <rFont val="新細明體"/>
        <family val="1"/>
        <charset val="136"/>
      </rPr>
      <t>本校一律使用國</t>
    </r>
    <r>
      <rPr>
        <sz val="22"/>
        <rFont val="細明體"/>
        <family val="3"/>
        <charset val="136"/>
      </rPr>
      <t>產</t>
    </r>
    <r>
      <rPr>
        <sz val="22"/>
        <rFont val="新細明體"/>
        <family val="1"/>
        <charset val="136"/>
      </rPr>
      <t>豬肉食材</t>
    </r>
    <r>
      <rPr>
        <sz val="22"/>
        <rFont val="細明體-ExtB"/>
        <family val="1"/>
        <charset val="136"/>
      </rPr>
      <t>)</t>
    </r>
    <phoneticPr fontId="1" type="noConversion"/>
  </si>
  <si>
    <t xml:space="preserve"> 屏東縣林邊國中115年3月第2週學生午餐食譜(自設廚房)</t>
    <phoneticPr fontId="1" type="noConversion"/>
  </si>
  <si>
    <t xml:space="preserve"> 屏東縣林邊國中115年3月第3週學生午餐食譜(自設廚房)</t>
    <phoneticPr fontId="1" type="noConversion"/>
  </si>
  <si>
    <t xml:space="preserve"> 屏東縣林邊國中115年3月第4週學生午餐食譜(自設廚房)</t>
    <phoneticPr fontId="1" type="noConversion"/>
  </si>
  <si>
    <t xml:space="preserve"> 屏東縣林邊國中115年3月第五週學生午餐食譜(自設廚房)</t>
    <phoneticPr fontId="1" type="noConversion"/>
  </si>
  <si>
    <t xml:space="preserve"> 屏東縣林邊國中115年3月第1週學生午餐食譜(自設廚房)</t>
    <phoneticPr fontId="1" type="noConversion"/>
  </si>
  <si>
    <t>肉絲</t>
    <phoneticPr fontId="1" type="noConversion"/>
  </si>
  <si>
    <t>小黃瓜</t>
    <phoneticPr fontId="1" type="noConversion"/>
  </si>
  <si>
    <t>高麗菜</t>
    <phoneticPr fontId="1" type="noConversion"/>
  </si>
  <si>
    <t>水餃</t>
  </si>
  <si>
    <t>水餃</t>
    <phoneticPr fontId="1" type="noConversion"/>
  </si>
  <si>
    <t>10粒</t>
    <phoneticPr fontId="1" type="noConversion"/>
  </si>
  <si>
    <t>茶葉蛋</t>
    <phoneticPr fontId="1" type="noConversion"/>
  </si>
  <si>
    <t>茶葉蛋</t>
    <phoneticPr fontId="1" type="noConversion"/>
  </si>
  <si>
    <t>堅果沙其馬</t>
    <phoneticPr fontId="1" type="noConversion"/>
  </si>
  <si>
    <t>堅果沙其馬</t>
    <phoneticPr fontId="1" type="noConversion"/>
  </si>
  <si>
    <t>醇乳布丁</t>
  </si>
  <si>
    <t>水果</t>
    <phoneticPr fontId="1" type="noConversion"/>
  </si>
  <si>
    <t>鮮奶</t>
    <phoneticPr fontId="1" type="noConversion"/>
  </si>
  <si>
    <t>鮮奶</t>
    <phoneticPr fontId="1" type="noConversion"/>
  </si>
  <si>
    <t>茶葉蛋</t>
    <phoneticPr fontId="1" type="noConversion"/>
  </si>
  <si>
    <t>豆奶</t>
    <phoneticPr fontId="1" type="noConversion"/>
  </si>
  <si>
    <t>豆奶</t>
    <phoneticPr fontId="1" type="noConversion"/>
  </si>
  <si>
    <t>光泉奶酪</t>
    <phoneticPr fontId="1" type="noConversion"/>
  </si>
  <si>
    <t>茶葉蛋</t>
    <phoneticPr fontId="1" type="noConversion"/>
  </si>
  <si>
    <t>福樂優格</t>
    <phoneticPr fontId="1" type="noConversion"/>
  </si>
  <si>
    <t>水果</t>
    <phoneticPr fontId="1" type="noConversion"/>
  </si>
  <si>
    <t>鮮奶</t>
  </si>
  <si>
    <t>茶葉蛋</t>
  </si>
  <si>
    <t>福樂優格</t>
    <phoneticPr fontId="1" type="noConversion"/>
  </si>
  <si>
    <t xml:space="preserve"> </t>
    <phoneticPr fontId="1" type="noConversion"/>
  </si>
  <si>
    <t>黑芝麻堅果奶</t>
    <phoneticPr fontId="1" type="noConversion"/>
  </si>
  <si>
    <t>每人1片</t>
    <phoneticPr fontId="1" type="noConversion"/>
  </si>
  <si>
    <t>季節蔬菜</t>
  </si>
  <si>
    <t>季節蔬菜</t>
    <phoneticPr fontId="1" type="noConversion"/>
  </si>
  <si>
    <t>鮮肉包(蒸)</t>
    <phoneticPr fontId="1" type="noConversion"/>
  </si>
  <si>
    <t>鮮肉包</t>
  </si>
  <si>
    <t>紅燒豆腐(煮)</t>
    <phoneticPr fontId="1" type="noConversion"/>
  </si>
  <si>
    <t>絞肉</t>
    <phoneticPr fontId="1" type="noConversion"/>
  </si>
  <si>
    <t>玉米</t>
    <phoneticPr fontId="1" type="noConversion"/>
  </si>
  <si>
    <t>鐵板雞丁(炒)</t>
    <phoneticPr fontId="1" type="noConversion"/>
  </si>
  <si>
    <t>雞胸丁</t>
    <phoneticPr fontId="1" type="noConversion"/>
  </si>
  <si>
    <t>蔬菜排骨湯</t>
    <phoneticPr fontId="1" type="noConversion"/>
  </si>
  <si>
    <t>豆薯蛋花湯</t>
    <phoneticPr fontId="1" type="noConversion"/>
  </si>
  <si>
    <t>適量</t>
    <phoneticPr fontId="1" type="noConversion"/>
  </si>
  <si>
    <t>青蔥</t>
    <phoneticPr fontId="1" type="noConversion"/>
  </si>
  <si>
    <t>麻醬肉絲(炒)</t>
    <phoneticPr fontId="1" type="noConversion"/>
  </si>
  <si>
    <t>金菇海芽湯</t>
    <phoneticPr fontId="1" type="noConversion"/>
  </si>
  <si>
    <t>絞肉</t>
    <phoneticPr fontId="1" type="noConversion"/>
  </si>
  <si>
    <t>1份</t>
    <phoneticPr fontId="1" type="noConversion"/>
  </si>
  <si>
    <t>1粒</t>
    <phoneticPr fontId="1" type="noConversion"/>
  </si>
  <si>
    <t>100克</t>
    <phoneticPr fontId="1" type="noConversion"/>
  </si>
  <si>
    <t>蔬菜豆腐湯</t>
    <phoneticPr fontId="1" type="noConversion"/>
  </si>
  <si>
    <t>什錦炒麵(炒)</t>
    <phoneticPr fontId="1" type="noConversion"/>
  </si>
  <si>
    <t>香酥雞翅(滷)</t>
    <phoneticPr fontId="1" type="noConversion"/>
  </si>
  <si>
    <t>沙茶雞丁(炒)</t>
    <phoneticPr fontId="1" type="noConversion"/>
  </si>
  <si>
    <t>青蔥</t>
    <phoneticPr fontId="1" type="noConversion"/>
  </si>
  <si>
    <t>杏鮑菇</t>
    <phoneticPr fontId="1" type="noConversion"/>
  </si>
  <si>
    <t>豬肉餡餅</t>
  </si>
  <si>
    <t>豬肉餡餅(煎)</t>
    <phoneticPr fontId="1" type="noConversion"/>
  </si>
  <si>
    <t>每人1片</t>
    <phoneticPr fontId="1" type="noConversion"/>
  </si>
  <si>
    <t>油豆腐</t>
    <phoneticPr fontId="1" type="noConversion"/>
  </si>
  <si>
    <t>洋芋炒蛋</t>
    <phoneticPr fontId="1" type="noConversion"/>
  </si>
  <si>
    <t>馬鈴薯丁</t>
    <phoneticPr fontId="1" type="noConversion"/>
  </si>
  <si>
    <t>供應人數：470人</t>
    <phoneticPr fontId="1" type="noConversion"/>
  </si>
  <si>
    <r>
      <t>供應人數：</t>
    </r>
    <r>
      <rPr>
        <sz val="12"/>
        <rFont val="Times New Roman"/>
        <family val="1"/>
      </rPr>
      <t>470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 xml:space="preserve">                </t>
    </r>
    <r>
      <rPr>
        <sz val="12"/>
        <rFont val="標楷體"/>
        <family val="4"/>
        <charset val="136"/>
      </rPr>
      <t>供應廠商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晶品食品有限公司</t>
    </r>
    <phoneticPr fontId="1" type="noConversion"/>
  </si>
  <si>
    <t xml:space="preserve">執行秘書:吳永賀 </t>
    <phoneticPr fontId="1" type="noConversion"/>
  </si>
  <si>
    <t>校長:李惠瓊</t>
    <phoneticPr fontId="1" type="noConversion"/>
  </si>
  <si>
    <t xml:space="preserve"> 屏東縣林邊國中115年2月第1週學生午餐食譜(自設廚房)</t>
    <phoneticPr fontId="1" type="noConversion"/>
  </si>
  <si>
    <t xml:space="preserve"> 星期六</t>
    <phoneticPr fontId="1" type="noConversion"/>
  </si>
  <si>
    <t>古早味飯湯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</si>
</sst>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;_᣿"/>
    <numFmt numFmtId="178" formatCode="m&quot;月&quot;d&quot;日&quot;"/>
    <numFmt numFmtId="179" formatCode="0.0_);[Red]\(0.0\)"/>
    <numFmt numFmtId="180" formatCode="0_ "/>
    <numFmt numFmtId="181" formatCode="0.0"/>
    <numFmt numFmtId="182" formatCode="0.0000"/>
  </numFmts>
  <fonts count="4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b/>
      <sz val="1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20"/>
      <name val="標楷體"/>
      <family val="4"/>
      <charset val="136"/>
    </font>
    <font>
      <sz val="10"/>
      <name val="細明體"/>
      <family val="3"/>
      <charset val="136"/>
    </font>
    <font>
      <sz val="20"/>
      <name val="Adobe 繁黑體 Std B"/>
      <family val="2"/>
      <charset val="128"/>
    </font>
    <font>
      <sz val="20"/>
      <name val="Adobe 繁黑體 Std B"/>
      <family val="2"/>
      <charset val="136"/>
    </font>
    <font>
      <sz val="22"/>
      <name val="Adobe 繁黑體 Std B"/>
      <family val="2"/>
      <charset val="136"/>
    </font>
    <font>
      <sz val="22"/>
      <color rgb="FFFF0000"/>
      <name val="Adobe 繁黑體 Std B"/>
      <family val="2"/>
      <charset val="128"/>
    </font>
    <font>
      <sz val="22"/>
      <name val="Adobe 繁黑體 Std B"/>
      <family val="2"/>
      <charset val="128"/>
    </font>
    <font>
      <b/>
      <sz val="12"/>
      <name val="新細明體"/>
      <family val="1"/>
      <charset val="136"/>
    </font>
    <font>
      <sz val="22"/>
      <name val="細明體"/>
      <family val="3"/>
      <charset val="136"/>
    </font>
    <font>
      <sz val="12"/>
      <name val="新細明體"/>
      <family val="2"/>
      <scheme val="minor"/>
    </font>
    <font>
      <b/>
      <sz val="10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3"/>
      <name val="標楷體"/>
      <family val="4"/>
      <charset val="136"/>
    </font>
    <font>
      <sz val="14"/>
      <name val="新細明體"/>
      <family val="1"/>
      <charset val="136"/>
    </font>
    <font>
      <sz val="11"/>
      <name val="新細明體"/>
      <family val="1"/>
      <charset val="136"/>
    </font>
    <font>
      <sz val="8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ajor"/>
    </font>
    <font>
      <sz val="22"/>
      <name val="新細明體"/>
      <family val="1"/>
      <charset val="136"/>
    </font>
    <font>
      <sz val="22"/>
      <name val="細明體-ExtB"/>
      <family val="1"/>
      <charset val="136"/>
    </font>
    <font>
      <sz val="22"/>
      <name val="Adobe 繁黑體 Std B"/>
      <family val="1"/>
      <charset val="136"/>
    </font>
    <font>
      <sz val="18"/>
      <name val="Adobe 繁黑體 Std B"/>
      <family val="2"/>
      <charset val="128"/>
    </font>
    <font>
      <sz val="12"/>
      <color rgb="FFFF0000"/>
      <name val="新細明體"/>
      <family val="1"/>
      <charset val="136"/>
    </font>
    <font>
      <sz val="12"/>
      <color rgb="FFFF0000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rgb="FF002060"/>
      <name val="新細明體"/>
      <family val="1"/>
      <charset val="136"/>
    </font>
    <font>
      <sz val="12"/>
      <color rgb="FF00206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25" fillId="0" borderId="0">
      <alignment vertical="center"/>
    </xf>
  </cellStyleXfs>
  <cellXfs count="990">
    <xf numFmtId="0" fontId="0" fillId="0" borderId="0" xfId="0"/>
    <xf numFmtId="0" fontId="2" fillId="0" borderId="0" xfId="0" applyFont="1"/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9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/>
    </xf>
    <xf numFmtId="0" fontId="0" fillId="0" borderId="0" xfId="0" applyFont="1" applyAlignment="1"/>
    <xf numFmtId="0" fontId="0" fillId="0" borderId="33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 vertical="center" shrinkToFit="1"/>
    </xf>
    <xf numFmtId="0" fontId="0" fillId="0" borderId="7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textRotation="255" shrinkToFit="1"/>
    </xf>
    <xf numFmtId="0" fontId="0" fillId="0" borderId="0" xfId="1" applyFont="1" applyFill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10" fillId="0" borderId="5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0" fillId="0" borderId="1" xfId="0" applyFont="1" applyBorder="1" applyAlignment="1">
      <alignment horizontal="center" shrinkToFit="1"/>
    </xf>
    <xf numFmtId="0" fontId="0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4" fillId="5" borderId="0" xfId="0" applyFont="1" applyFill="1" applyAlignment="1">
      <alignment vertical="center"/>
    </xf>
    <xf numFmtId="0" fontId="2" fillId="5" borderId="0" xfId="0" applyFont="1" applyFill="1"/>
    <xf numFmtId="0" fontId="4" fillId="5" borderId="0" xfId="0" applyFont="1" applyFill="1"/>
    <xf numFmtId="0" fontId="10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 shrinkToFit="1"/>
    </xf>
    <xf numFmtId="0" fontId="1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5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shrinkToFit="1"/>
    </xf>
    <xf numFmtId="0" fontId="5" fillId="0" borderId="1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49" fontId="10" fillId="3" borderId="39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177" fontId="0" fillId="0" borderId="28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48" xfId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176" fontId="0" fillId="0" borderId="25" xfId="0" applyNumberFormat="1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52" xfId="1" applyFont="1" applyFill="1" applyBorder="1" applyAlignment="1">
      <alignment horizontal="left" vertical="center"/>
    </xf>
    <xf numFmtId="0" fontId="0" fillId="0" borderId="48" xfId="1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46" xfId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/>
    </xf>
    <xf numFmtId="177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9" fillId="3" borderId="6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 textRotation="255" shrinkToFit="1"/>
    </xf>
    <xf numFmtId="0" fontId="0" fillId="0" borderId="0" xfId="0" applyFont="1" applyFill="1" applyBorder="1" applyAlignment="1">
      <alignment vertical="center" wrapText="1" shrinkToFit="1"/>
    </xf>
    <xf numFmtId="0" fontId="4" fillId="0" borderId="0" xfId="1" applyFont="1" applyFill="1" applyBorder="1" applyAlignment="1"/>
    <xf numFmtId="0" fontId="2" fillId="0" borderId="0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wrapText="1" shrinkToFit="1"/>
    </xf>
    <xf numFmtId="0" fontId="13" fillId="0" borderId="1" xfId="1" applyFont="1" applyFill="1" applyBorder="1" applyProtection="1">
      <alignment vertical="center"/>
    </xf>
    <xf numFmtId="0" fontId="13" fillId="0" borderId="1" xfId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>
      <alignment vertical="center" wrapText="1" shrinkToFit="1"/>
    </xf>
    <xf numFmtId="0" fontId="0" fillId="0" borderId="1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shrinkToFit="1"/>
    </xf>
    <xf numFmtId="0" fontId="0" fillId="0" borderId="0" xfId="1" applyFont="1" applyFill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3" fillId="0" borderId="1" xfId="1" applyFont="1" applyBorder="1" applyProtection="1">
      <alignment vertical="center"/>
    </xf>
    <xf numFmtId="0" fontId="13" fillId="0" borderId="0" xfId="1" applyFont="1" applyFill="1" applyBorder="1" applyProtection="1">
      <alignment vertical="center"/>
    </xf>
    <xf numFmtId="0" fontId="0" fillId="5" borderId="1" xfId="0" applyFont="1" applyFill="1" applyBorder="1" applyAlignment="1">
      <alignment horizontal="center" vertical="center" shrinkToFit="1"/>
    </xf>
    <xf numFmtId="0" fontId="13" fillId="0" borderId="6" xfId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vertical="center" textRotation="255" wrapText="1" shrinkToFit="1"/>
    </xf>
    <xf numFmtId="0" fontId="0" fillId="0" borderId="0" xfId="0" applyFont="1" applyFill="1" applyBorder="1" applyAlignment="1">
      <alignment horizontal="center" shrinkToFit="1"/>
    </xf>
    <xf numFmtId="0" fontId="21" fillId="0" borderId="0" xfId="0" applyFont="1" applyFill="1" applyBorder="1" applyAlignment="1">
      <alignment horizontal="center" vertical="center"/>
    </xf>
    <xf numFmtId="176" fontId="0" fillId="0" borderId="1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textRotation="255" wrapText="1" shrinkToFit="1"/>
    </xf>
    <xf numFmtId="178" fontId="0" fillId="0" borderId="0" xfId="0" applyNumberFormat="1" applyFont="1" applyAlignment="1"/>
    <xf numFmtId="0" fontId="24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wrapText="1"/>
    </xf>
    <xf numFmtId="0" fontId="0" fillId="0" borderId="0" xfId="0" applyFont="1" applyFill="1"/>
    <xf numFmtId="0" fontId="0" fillId="0" borderId="3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shrinkToFit="1"/>
    </xf>
    <xf numFmtId="0" fontId="0" fillId="0" borderId="4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/>
    <xf numFmtId="1" fontId="26" fillId="0" borderId="0" xfId="0" applyNumberFormat="1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 shrinkToFit="1"/>
    </xf>
    <xf numFmtId="0" fontId="13" fillId="0" borderId="0" xfId="1" applyFont="1" applyBorder="1" applyProtection="1">
      <alignment vertical="center"/>
    </xf>
    <xf numFmtId="0" fontId="11" fillId="0" borderId="10" xfId="0" applyFont="1" applyFill="1" applyBorder="1" applyAlignment="1">
      <alignment horizontal="center" vertical="center" wrapText="1"/>
    </xf>
    <xf numFmtId="181" fontId="5" fillId="0" borderId="10" xfId="0" applyNumberFormat="1" applyFont="1" applyBorder="1" applyAlignment="1">
      <alignment horizontal="center" vertical="center"/>
    </xf>
    <xf numFmtId="181" fontId="5" fillId="0" borderId="40" xfId="0" applyNumberFormat="1" applyFont="1" applyBorder="1" applyAlignment="1">
      <alignment horizontal="center" vertical="center"/>
    </xf>
    <xf numFmtId="0" fontId="27" fillId="0" borderId="40" xfId="1" applyFont="1" applyFill="1" applyBorder="1" applyAlignment="1">
      <alignment horizontal="center" vertical="center"/>
    </xf>
    <xf numFmtId="1" fontId="5" fillId="0" borderId="55" xfId="0" applyNumberFormat="1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textRotation="255" wrapText="1" shrinkToFit="1"/>
    </xf>
    <xf numFmtId="49" fontId="10" fillId="3" borderId="3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48" xfId="1" applyFont="1" applyFill="1" applyBorder="1" applyAlignment="1">
      <alignment horizontal="center"/>
    </xf>
    <xf numFmtId="0" fontId="0" fillId="0" borderId="53" xfId="0" applyFont="1" applyFill="1" applyBorder="1" applyAlignment="1">
      <alignment vertical="center" wrapText="1"/>
    </xf>
    <xf numFmtId="0" fontId="23" fillId="0" borderId="53" xfId="1" applyFont="1" applyFill="1" applyBorder="1" applyAlignment="1" applyProtection="1">
      <alignment vertical="center" textRotation="255" wrapText="1" shrinkToFit="1"/>
    </xf>
    <xf numFmtId="0" fontId="0" fillId="0" borderId="53" xfId="0" applyFont="1" applyFill="1" applyBorder="1" applyAlignment="1">
      <alignment vertical="center" textRotation="255" wrapText="1" shrinkToFit="1"/>
    </xf>
    <xf numFmtId="0" fontId="0" fillId="0" borderId="53" xfId="0" applyFont="1" applyFill="1" applyBorder="1" applyAlignment="1">
      <alignment vertical="center" textRotation="255" shrinkToFit="1"/>
    </xf>
    <xf numFmtId="177" fontId="0" fillId="0" borderId="19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6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shrinkToFit="1"/>
    </xf>
    <xf numFmtId="0" fontId="13" fillId="0" borderId="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wrapText="1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1" applyFont="1" applyBorder="1" applyAlignment="1">
      <alignment vertical="center"/>
    </xf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70" xfId="0" applyFont="1" applyFill="1" applyBorder="1" applyAlignment="1">
      <alignment horizontal="center" vertical="center" wrapText="1"/>
    </xf>
    <xf numFmtId="49" fontId="10" fillId="0" borderId="71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ont="1" applyFill="1" applyAlignment="1"/>
    <xf numFmtId="49" fontId="26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9" fontId="13" fillId="0" borderId="1" xfId="1" applyNumberFormat="1" applyFont="1" applyFill="1" applyBorder="1" applyAlignment="1" applyProtection="1">
      <alignment horizontal="center" vertical="center"/>
    </xf>
    <xf numFmtId="179" fontId="0" fillId="0" borderId="1" xfId="0" applyNumberFormat="1" applyFont="1" applyBorder="1" applyAlignment="1">
      <alignment horizontal="center"/>
    </xf>
    <xf numFmtId="179" fontId="0" fillId="0" borderId="1" xfId="0" applyNumberFormat="1" applyFont="1" applyBorder="1"/>
    <xf numFmtId="176" fontId="0" fillId="0" borderId="1" xfId="0" applyNumberFormat="1" applyFont="1" applyBorder="1" applyAlignment="1">
      <alignment horizontal="center"/>
    </xf>
    <xf numFmtId="176" fontId="13" fillId="0" borderId="1" xfId="1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Border="1"/>
    <xf numFmtId="179" fontId="0" fillId="0" borderId="4" xfId="0" applyNumberFormat="1" applyFont="1" applyBorder="1" applyAlignment="1">
      <alignment horizontal="center" vertical="center" shrinkToFit="1"/>
    </xf>
    <xf numFmtId="179" fontId="6" fillId="0" borderId="4" xfId="0" applyNumberFormat="1" applyFont="1" applyFill="1" applyBorder="1" applyAlignment="1">
      <alignment horizontal="center" vertical="center" shrinkToFit="1"/>
    </xf>
    <xf numFmtId="179" fontId="0" fillId="0" borderId="49" xfId="0" applyNumberFormat="1" applyFont="1" applyFill="1" applyBorder="1" applyAlignment="1">
      <alignment horizontal="center" vertical="center" shrinkToFit="1"/>
    </xf>
    <xf numFmtId="179" fontId="0" fillId="2" borderId="67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 shrinkToFit="1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49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/>
    </xf>
    <xf numFmtId="177" fontId="0" fillId="0" borderId="46" xfId="0" applyNumberFormat="1" applyFont="1" applyFill="1" applyBorder="1" applyAlignment="1">
      <alignment horizontal="center"/>
    </xf>
    <xf numFmtId="0" fontId="0" fillId="0" borderId="67" xfId="0" applyFont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 shrinkToFit="1"/>
    </xf>
    <xf numFmtId="0" fontId="0" fillId="5" borderId="4" xfId="0" applyFont="1" applyFill="1" applyBorder="1" applyAlignment="1">
      <alignment vertical="center" wrapText="1" shrinkToFit="1"/>
    </xf>
    <xf numFmtId="0" fontId="0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179" fontId="0" fillId="2" borderId="63" xfId="0" applyNumberFormat="1" applyFont="1" applyFill="1" applyBorder="1" applyAlignment="1">
      <alignment horizontal="center" vertical="center"/>
    </xf>
    <xf numFmtId="177" fontId="0" fillId="0" borderId="73" xfId="0" applyNumberFormat="1" applyFont="1" applyFill="1" applyBorder="1" applyAlignment="1">
      <alignment horizontal="center"/>
    </xf>
    <xf numFmtId="0" fontId="13" fillId="0" borderId="4" xfId="1" applyFont="1" applyFill="1" applyBorder="1" applyProtection="1">
      <alignment vertical="center"/>
    </xf>
    <xf numFmtId="0" fontId="0" fillId="0" borderId="49" xfId="0" applyFont="1" applyFill="1" applyBorder="1" applyAlignment="1">
      <alignment horizontal="center" vertical="center" shrinkToFit="1"/>
    </xf>
    <xf numFmtId="2" fontId="0" fillId="5" borderId="4" xfId="0" applyNumberFormat="1" applyFont="1" applyFill="1" applyBorder="1" applyAlignment="1">
      <alignment horizontal="center" vertical="center" shrinkToFit="1"/>
    </xf>
    <xf numFmtId="0" fontId="0" fillId="2" borderId="62" xfId="0" applyFont="1" applyFill="1" applyBorder="1" applyAlignment="1">
      <alignment vertical="center"/>
    </xf>
    <xf numFmtId="0" fontId="0" fillId="2" borderId="63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179" fontId="0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wrapText="1" shrinkToFit="1"/>
    </xf>
    <xf numFmtId="181" fontId="0" fillId="0" borderId="1" xfId="0" applyNumberFormat="1" applyFont="1" applyFill="1" applyBorder="1" applyAlignment="1">
      <alignment horizontal="center" vertical="center" shrinkToFit="1"/>
    </xf>
    <xf numFmtId="181" fontId="0" fillId="2" borderId="62" xfId="0" applyNumberFormat="1" applyFont="1" applyFill="1" applyBorder="1" applyAlignment="1">
      <alignment vertical="center"/>
    </xf>
    <xf numFmtId="0" fontId="0" fillId="5" borderId="0" xfId="0" applyFont="1" applyFill="1" applyBorder="1" applyAlignment="1">
      <alignment horizontal="center" vertical="center" shrinkToFit="1"/>
    </xf>
    <xf numFmtId="2" fontId="0" fillId="5" borderId="0" xfId="0" applyNumberFormat="1" applyFont="1" applyFill="1" applyBorder="1" applyAlignment="1">
      <alignment horizontal="center" vertical="center" shrinkToFit="1"/>
    </xf>
    <xf numFmtId="181" fontId="0" fillId="2" borderId="22" xfId="0" applyNumberFormat="1" applyFont="1" applyFill="1" applyBorder="1" applyAlignment="1">
      <alignment vertical="center"/>
    </xf>
    <xf numFmtId="2" fontId="13" fillId="0" borderId="4" xfId="1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center"/>
    </xf>
    <xf numFmtId="179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/>
    <xf numFmtId="181" fontId="0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left"/>
    </xf>
    <xf numFmtId="0" fontId="14" fillId="0" borderId="0" xfId="0" applyFont="1" applyFill="1" applyBorder="1"/>
    <xf numFmtId="178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176" fontId="0" fillId="0" borderId="3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181" fontId="5" fillId="0" borderId="1" xfId="0" applyNumberFormat="1" applyFont="1" applyFill="1" applyBorder="1" applyAlignment="1">
      <alignment horizontal="center" vertical="center"/>
    </xf>
    <xf numFmtId="181" fontId="5" fillId="0" borderId="1" xfId="0" applyNumberFormat="1" applyFont="1" applyBorder="1" applyAlignment="1">
      <alignment horizontal="center" vertical="center"/>
    </xf>
    <xf numFmtId="181" fontId="5" fillId="0" borderId="10" xfId="0" applyNumberFormat="1" applyFont="1" applyFill="1" applyBorder="1" applyAlignment="1">
      <alignment horizontal="center" vertical="center"/>
    </xf>
    <xf numFmtId="181" fontId="5" fillId="0" borderId="40" xfId="0" applyNumberFormat="1" applyFont="1" applyFill="1" applyBorder="1" applyAlignment="1">
      <alignment horizontal="center" vertical="center"/>
    </xf>
    <xf numFmtId="181" fontId="5" fillId="0" borderId="64" xfId="0" applyNumberFormat="1" applyFont="1" applyFill="1" applyBorder="1" applyAlignment="1">
      <alignment horizontal="center" vertical="center"/>
    </xf>
    <xf numFmtId="181" fontId="5" fillId="0" borderId="12" xfId="0" applyNumberFormat="1" applyFont="1" applyFill="1" applyBorder="1" applyAlignment="1">
      <alignment horizontal="center" vertical="center"/>
    </xf>
    <xf numFmtId="181" fontId="5" fillId="0" borderId="16" xfId="0" applyNumberFormat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shrinkToFit="1"/>
    </xf>
    <xf numFmtId="0" fontId="0" fillId="0" borderId="58" xfId="0" applyFont="1" applyFill="1" applyBorder="1" applyAlignment="1">
      <alignment horizontal="center"/>
    </xf>
    <xf numFmtId="0" fontId="0" fillId="2" borderId="67" xfId="0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shrinkToFit="1"/>
    </xf>
    <xf numFmtId="1" fontId="5" fillId="0" borderId="3" xfId="0" applyNumberFormat="1" applyFont="1" applyFill="1" applyBorder="1" applyAlignment="1">
      <alignment horizontal="center" vertical="center" shrinkToFit="1"/>
    </xf>
    <xf numFmtId="1" fontId="5" fillId="0" borderId="59" xfId="0" applyNumberFormat="1" applyFont="1" applyFill="1" applyBorder="1" applyAlignment="1">
      <alignment horizontal="center" vertical="center" shrinkToFit="1"/>
    </xf>
    <xf numFmtId="1" fontId="5" fillId="0" borderId="11" xfId="0" applyNumberFormat="1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2" fontId="0" fillId="0" borderId="4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178" fontId="0" fillId="0" borderId="0" xfId="0" applyNumberFormat="1" applyFont="1" applyFill="1" applyAlignment="1"/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5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56" xfId="0" applyFont="1" applyFill="1" applyBorder="1" applyAlignment="1">
      <alignment horizontal="center" vertical="center" shrinkToFit="1"/>
    </xf>
    <xf numFmtId="0" fontId="0" fillId="0" borderId="57" xfId="0" applyFont="1" applyFill="1" applyBorder="1" applyAlignment="1">
      <alignment horizontal="center" vertical="center"/>
    </xf>
    <xf numFmtId="0" fontId="13" fillId="0" borderId="0" xfId="1" applyFont="1" applyFill="1" applyProtection="1">
      <alignment vertical="center"/>
    </xf>
    <xf numFmtId="0" fontId="0" fillId="0" borderId="17" xfId="0" applyFont="1" applyFill="1" applyBorder="1" applyAlignment="1">
      <alignment horizontal="center"/>
    </xf>
    <xf numFmtId="0" fontId="0" fillId="0" borderId="44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0" borderId="63" xfId="0" applyFont="1" applyFill="1" applyBorder="1" applyAlignment="1">
      <alignment vertical="center"/>
    </xf>
    <xf numFmtId="181" fontId="0" fillId="0" borderId="62" xfId="0" applyNumberFormat="1" applyFont="1" applyFill="1" applyBorder="1" applyAlignment="1">
      <alignment vertical="center"/>
    </xf>
    <xf numFmtId="181" fontId="0" fillId="0" borderId="22" xfId="0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79" fontId="0" fillId="0" borderId="1" xfId="0" applyNumberFormat="1" applyFont="1" applyFill="1" applyBorder="1"/>
    <xf numFmtId="0" fontId="2" fillId="0" borderId="0" xfId="0" applyFont="1" applyFill="1"/>
    <xf numFmtId="0" fontId="5" fillId="0" borderId="2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 shrinkToFit="1"/>
    </xf>
    <xf numFmtId="0" fontId="0" fillId="0" borderId="44" xfId="0" applyFont="1" applyFill="1" applyBorder="1" applyAlignment="1">
      <alignment horizontal="center" vertical="center" shrinkToFit="1"/>
    </xf>
    <xf numFmtId="2" fontId="0" fillId="0" borderId="1" xfId="0" applyNumberFormat="1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67" xfId="0" applyFont="1" applyFill="1" applyBorder="1" applyAlignment="1">
      <alignment vertical="center"/>
    </xf>
    <xf numFmtId="179" fontId="0" fillId="2" borderId="62" xfId="0" applyNumberFormat="1" applyFont="1" applyFill="1" applyBorder="1" applyAlignment="1">
      <alignment vertical="center"/>
    </xf>
    <xf numFmtId="1" fontId="5" fillId="0" borderId="40" xfId="0" applyNumberFormat="1" applyFont="1" applyFill="1" applyBorder="1" applyAlignment="1">
      <alignment horizontal="center" vertical="center" shrinkToFit="1"/>
    </xf>
    <xf numFmtId="49" fontId="10" fillId="0" borderId="75" xfId="0" applyNumberFormat="1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76" xfId="0" applyFont="1" applyFill="1" applyBorder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 wrapText="1"/>
    </xf>
    <xf numFmtId="181" fontId="5" fillId="0" borderId="80" xfId="0" applyNumberFormat="1" applyFont="1" applyFill="1" applyBorder="1" applyAlignment="1">
      <alignment horizontal="center" vertical="center"/>
    </xf>
    <xf numFmtId="181" fontId="5" fillId="0" borderId="77" xfId="0" applyNumberFormat="1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1" fontId="5" fillId="0" borderId="78" xfId="0" applyNumberFormat="1" applyFont="1" applyFill="1" applyBorder="1" applyAlignment="1">
      <alignment horizontal="center" vertical="center" shrinkToFit="1"/>
    </xf>
    <xf numFmtId="1" fontId="5" fillId="5" borderId="79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/>
    <xf numFmtId="0" fontId="5" fillId="0" borderId="0" xfId="0" applyFont="1"/>
    <xf numFmtId="0" fontId="0" fillId="0" borderId="44" xfId="0" applyFont="1" applyBorder="1" applyAlignment="1">
      <alignment horizontal="center" vertical="center" shrinkToFit="1"/>
    </xf>
    <xf numFmtId="0" fontId="13" fillId="0" borderId="0" xfId="1" applyFont="1" applyProtection="1">
      <alignment vertical="center"/>
    </xf>
    <xf numFmtId="0" fontId="13" fillId="0" borderId="1" xfId="1" applyFont="1" applyBorder="1" applyAlignment="1" applyProtection="1">
      <alignment horizontal="center" vertical="center"/>
    </xf>
    <xf numFmtId="0" fontId="0" fillId="0" borderId="4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181" fontId="0" fillId="0" borderId="4" xfId="0" applyNumberFormat="1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horizontal="center" vertical="center" shrinkToFit="1"/>
    </xf>
    <xf numFmtId="179" fontId="13" fillId="0" borderId="0" xfId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Alignment="1"/>
    <xf numFmtId="176" fontId="0" fillId="0" borderId="11" xfId="0" applyNumberFormat="1" applyFont="1" applyFill="1" applyBorder="1" applyAlignment="1">
      <alignment horizontal="center" vertical="center" shrinkToFit="1"/>
    </xf>
    <xf numFmtId="176" fontId="0" fillId="0" borderId="3" xfId="0" applyNumberFormat="1" applyFont="1" applyFill="1" applyBorder="1" applyAlignment="1">
      <alignment horizontal="center" vertical="center" shrinkToFit="1"/>
    </xf>
    <xf numFmtId="176" fontId="0" fillId="0" borderId="63" xfId="0" applyNumberFormat="1" applyFont="1" applyFill="1" applyBorder="1" applyAlignment="1">
      <alignment vertical="center"/>
    </xf>
    <xf numFmtId="176" fontId="0" fillId="0" borderId="26" xfId="0" applyNumberFormat="1" applyFont="1" applyFill="1" applyBorder="1" applyAlignment="1">
      <alignment horizontal="center" vertical="center"/>
    </xf>
    <xf numFmtId="176" fontId="0" fillId="0" borderId="2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/>
    <xf numFmtId="176" fontId="5" fillId="0" borderId="0" xfId="0" applyNumberFormat="1" applyFont="1" applyFill="1" applyAlignment="1">
      <alignment vertical="center"/>
    </xf>
    <xf numFmtId="176" fontId="4" fillId="0" borderId="0" xfId="0" applyNumberFormat="1" applyFont="1" applyFill="1"/>
    <xf numFmtId="176" fontId="0" fillId="0" borderId="0" xfId="0" applyNumberFormat="1" applyFont="1" applyFill="1"/>
    <xf numFmtId="176" fontId="0" fillId="0" borderId="3" xfId="0" applyNumberFormat="1" applyFont="1" applyBorder="1" applyAlignment="1">
      <alignment horizontal="center" vertical="center" shrinkToFit="1"/>
    </xf>
    <xf numFmtId="0" fontId="13" fillId="0" borderId="1" xfId="1" applyFont="1" applyFill="1" applyBorder="1" applyAlignment="1" applyProtection="1">
      <alignment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0" fillId="0" borderId="0" xfId="0" applyFont="1" applyBorder="1"/>
    <xf numFmtId="0" fontId="0" fillId="0" borderId="6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13" fillId="0" borderId="0" xfId="1" applyFont="1" applyFill="1" applyAlignment="1" applyProtection="1">
      <alignment horizontal="center" vertical="center"/>
    </xf>
    <xf numFmtId="0" fontId="13" fillId="0" borderId="10" xfId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0" fillId="0" borderId="10" xfId="0" applyFont="1" applyBorder="1"/>
    <xf numFmtId="181" fontId="0" fillId="5" borderId="4" xfId="0" applyNumberFormat="1" applyFont="1" applyFill="1" applyBorder="1" applyAlignment="1">
      <alignment horizontal="center" vertical="center" shrinkToFit="1"/>
    </xf>
    <xf numFmtId="176" fontId="0" fillId="5" borderId="4" xfId="0" applyNumberFormat="1" applyFont="1" applyFill="1" applyBorder="1" applyAlignment="1">
      <alignment horizontal="center" vertical="center" shrinkToFit="1"/>
    </xf>
    <xf numFmtId="0" fontId="0" fillId="0" borderId="3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textRotation="255" shrinkToFit="1"/>
    </xf>
    <xf numFmtId="0" fontId="0" fillId="0" borderId="19" xfId="0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center" vertical="center" shrinkToFit="1"/>
    </xf>
    <xf numFmtId="0" fontId="13" fillId="5" borderId="10" xfId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center" vertical="center" wrapText="1"/>
    </xf>
    <xf numFmtId="0" fontId="13" fillId="0" borderId="6" xfId="1" applyFont="1" applyBorder="1" applyProtection="1">
      <alignment vertical="center"/>
    </xf>
    <xf numFmtId="0" fontId="3" fillId="0" borderId="60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vertical="center"/>
    </xf>
    <xf numFmtId="182" fontId="0" fillId="0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/>
    <xf numFmtId="176" fontId="3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179" fontId="0" fillId="0" borderId="0" xfId="0" applyNumberFormat="1" applyFont="1" applyFill="1" applyBorder="1"/>
    <xf numFmtId="0" fontId="31" fillId="0" borderId="1" xfId="0" applyFont="1" applyBorder="1" applyAlignment="1">
      <alignment horizontal="center" vertical="center" shrinkToFit="1"/>
    </xf>
    <xf numFmtId="1" fontId="12" fillId="0" borderId="1" xfId="0" applyNumberFormat="1" applyFont="1" applyBorder="1" applyAlignment="1">
      <alignment horizontal="center" vertical="center"/>
    </xf>
    <xf numFmtId="18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1" fontId="31" fillId="0" borderId="1" xfId="0" applyNumberFormat="1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shrinkToFit="1"/>
    </xf>
    <xf numFmtId="1" fontId="12" fillId="0" borderId="1" xfId="0" applyNumberFormat="1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79" fontId="0" fillId="0" borderId="6" xfId="0" applyNumberFormat="1" applyFont="1" applyBorder="1" applyAlignment="1">
      <alignment horizontal="center" vertical="center"/>
    </xf>
    <xf numFmtId="179" fontId="0" fillId="0" borderId="1" xfId="0" applyNumberFormat="1" applyFont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81" fontId="5" fillId="5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 shrinkToFit="1"/>
    </xf>
    <xf numFmtId="0" fontId="10" fillId="0" borderId="7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49" fontId="5" fillId="0" borderId="4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0" fillId="0" borderId="53" xfId="0" applyNumberFormat="1" applyFont="1" applyBorder="1" applyAlignment="1">
      <alignment vertical="center"/>
    </xf>
    <xf numFmtId="0" fontId="0" fillId="0" borderId="8" xfId="0" applyFont="1" applyBorder="1"/>
    <xf numFmtId="0" fontId="0" fillId="0" borderId="10" xfId="0" applyFont="1" applyBorder="1" applyAlignment="1"/>
    <xf numFmtId="176" fontId="0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Font="1" applyBorder="1"/>
    <xf numFmtId="0" fontId="0" fillId="0" borderId="1" xfId="0" applyFont="1" applyBorder="1" applyAlignment="1">
      <alignment vertical="center" wrapText="1" shrinkToFit="1"/>
    </xf>
    <xf numFmtId="179" fontId="0" fillId="2" borderId="63" xfId="0" applyNumberFormat="1" applyFont="1" applyFill="1" applyBorder="1" applyAlignment="1">
      <alignment vertical="center"/>
    </xf>
    <xf numFmtId="0" fontId="0" fillId="5" borderId="22" xfId="0" applyFont="1" applyFill="1" applyBorder="1" applyAlignment="1">
      <alignment vertical="center"/>
    </xf>
    <xf numFmtId="181" fontId="0" fillId="5" borderId="1" xfId="0" applyNumberFormat="1" applyFont="1" applyFill="1" applyBorder="1" applyAlignment="1">
      <alignment horizontal="center" vertical="center" shrinkToFit="1"/>
    </xf>
    <xf numFmtId="176" fontId="0" fillId="0" borderId="0" xfId="0" applyNumberFormat="1" applyFont="1" applyBorder="1" applyAlignment="1">
      <alignment horizontal="center"/>
    </xf>
    <xf numFmtId="176" fontId="13" fillId="0" borderId="0" xfId="1" applyNumberFormat="1" applyFont="1" applyFill="1" applyBorder="1" applyAlignment="1" applyProtection="1">
      <alignment horizontal="center" vertical="center"/>
    </xf>
    <xf numFmtId="179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right" vertical="center" shrinkToFit="1"/>
    </xf>
    <xf numFmtId="176" fontId="0" fillId="0" borderId="0" xfId="0" applyNumberFormat="1" applyFont="1" applyBorder="1"/>
    <xf numFmtId="0" fontId="2" fillId="3" borderId="32" xfId="0" applyFont="1" applyFill="1" applyBorder="1" applyAlignment="1">
      <alignment horizontal="center" vertical="center"/>
    </xf>
    <xf numFmtId="0" fontId="9" fillId="3" borderId="82" xfId="0" applyFont="1" applyFill="1" applyBorder="1" applyAlignment="1">
      <alignment horizontal="center" vertical="center" wrapText="1"/>
    </xf>
    <xf numFmtId="181" fontId="5" fillId="0" borderId="33" xfId="0" applyNumberFormat="1" applyFont="1" applyFill="1" applyBorder="1" applyAlignment="1">
      <alignment horizontal="center" vertical="center"/>
    </xf>
    <xf numFmtId="1" fontId="5" fillId="5" borderId="59" xfId="0" applyNumberFormat="1" applyFont="1" applyFill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2" fontId="0" fillId="0" borderId="4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/>
    </xf>
    <xf numFmtId="179" fontId="6" fillId="0" borderId="4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9" fontId="0" fillId="0" borderId="49" xfId="0" applyNumberFormat="1" applyBorder="1" applyAlignment="1">
      <alignment horizontal="center" vertical="center" shrinkToFit="1"/>
    </xf>
    <xf numFmtId="0" fontId="0" fillId="5" borderId="22" xfId="0" applyFill="1" applyBorder="1" applyAlignment="1">
      <alignment vertical="center"/>
    </xf>
    <xf numFmtId="179" fontId="0" fillId="5" borderId="67" xfId="0" applyNumberFormat="1" applyFill="1" applyBorder="1" applyAlignment="1">
      <alignment horizontal="center" vertical="center" shrinkToFit="1"/>
    </xf>
    <xf numFmtId="179" fontId="0" fillId="2" borderId="67" xfId="0" applyNumberFormat="1" applyFill="1" applyBorder="1" applyAlignment="1">
      <alignment horizontal="center" vertical="center" shrinkToFit="1"/>
    </xf>
    <xf numFmtId="179" fontId="0" fillId="2" borderId="63" xfId="0" applyNumberFormat="1" applyFill="1" applyBorder="1" applyAlignment="1">
      <alignment vertical="center"/>
    </xf>
    <xf numFmtId="181" fontId="0" fillId="5" borderId="1" xfId="0" applyNumberFormat="1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 shrinkToFit="1"/>
    </xf>
    <xf numFmtId="0" fontId="0" fillId="0" borderId="3" xfId="0" applyBorder="1" applyAlignment="1">
      <alignment horizontal="left" vertical="center"/>
    </xf>
    <xf numFmtId="176" fontId="0" fillId="5" borderId="1" xfId="0" applyNumberFormat="1" applyFill="1" applyBorder="1" applyAlignment="1">
      <alignment horizontal="center" vertical="center" shrinkToFit="1"/>
    </xf>
    <xf numFmtId="176" fontId="0" fillId="5" borderId="4" xfId="0" applyNumberFormat="1" applyFill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5" borderId="25" xfId="0" applyNumberFormat="1" applyFill="1" applyBorder="1" applyAlignment="1">
      <alignment horizontal="center" vertical="center"/>
    </xf>
    <xf numFmtId="176" fontId="0" fillId="0" borderId="49" xfId="0" applyNumberForma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77" fontId="0" fillId="0" borderId="28" xfId="0" applyNumberFormat="1" applyBorder="1" applyAlignment="1">
      <alignment horizontal="center"/>
    </xf>
    <xf numFmtId="177" fontId="0" fillId="0" borderId="46" xfId="0" applyNumberFormat="1" applyBorder="1" applyAlignment="1">
      <alignment horizontal="center"/>
    </xf>
    <xf numFmtId="0" fontId="0" fillId="0" borderId="48" xfId="1" applyFont="1" applyBorder="1">
      <alignment vertical="center"/>
    </xf>
    <xf numFmtId="0" fontId="0" fillId="0" borderId="0" xfId="0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179" fontId="13" fillId="0" borderId="1" xfId="1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/>
    </xf>
    <xf numFmtId="179" fontId="0" fillId="0" borderId="1" xfId="0" applyNumberFormat="1" applyBorder="1"/>
    <xf numFmtId="176" fontId="0" fillId="0" borderId="1" xfId="0" applyNumberFormat="1" applyBorder="1" applyAlignment="1">
      <alignment horizontal="center"/>
    </xf>
    <xf numFmtId="176" fontId="13" fillId="0" borderId="1" xfId="1" applyNumberFormat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/>
    </xf>
    <xf numFmtId="179" fontId="0" fillId="0" borderId="4" xfId="0" applyNumberFormat="1" applyBorder="1" applyAlignment="1">
      <alignment horizontal="center" vertical="center" shrinkToFi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179" fontId="0" fillId="5" borderId="4" xfId="0" applyNumberFormat="1" applyFill="1" applyBorder="1" applyAlignment="1">
      <alignment horizontal="center" vertical="center" shrinkToFit="1"/>
    </xf>
    <xf numFmtId="179" fontId="13" fillId="5" borderId="1" xfId="1" applyNumberFormat="1" applyFont="1" applyFill="1" applyBorder="1" applyAlignment="1">
      <alignment horizontal="center" vertical="center"/>
    </xf>
    <xf numFmtId="176" fontId="0" fillId="5" borderId="3" xfId="0" applyNumberFormat="1" applyFill="1" applyBorder="1" applyAlignment="1">
      <alignment horizontal="center" vertical="center"/>
    </xf>
    <xf numFmtId="0" fontId="0" fillId="5" borderId="1" xfId="0" applyFill="1" applyBorder="1"/>
    <xf numFmtId="0" fontId="0" fillId="5" borderId="3" xfId="0" applyFill="1" applyBorder="1" applyAlignment="1">
      <alignment horizontal="center" vertical="center"/>
    </xf>
    <xf numFmtId="0" fontId="0" fillId="5" borderId="0" xfId="0" applyFill="1"/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79" fontId="0" fillId="2" borderId="62" xfId="0" applyNumberFormat="1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1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 shrinkToFit="1"/>
    </xf>
    <xf numFmtId="0" fontId="13" fillId="0" borderId="4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 shrinkToFit="1"/>
    </xf>
    <xf numFmtId="0" fontId="13" fillId="0" borderId="4" xfId="1" applyFont="1" applyBorder="1">
      <alignment vertical="center"/>
    </xf>
    <xf numFmtId="0" fontId="0" fillId="0" borderId="3" xfId="0" applyBorder="1" applyAlignment="1">
      <alignment horizontal="center" vertical="center" shrinkToFit="1"/>
    </xf>
    <xf numFmtId="0" fontId="3" fillId="0" borderId="10" xfId="0" applyFont="1" applyBorder="1" applyAlignment="1">
      <alignment vertical="center" wrapText="1" shrinkToFit="1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22" xfId="0" applyBorder="1" applyAlignment="1">
      <alignment vertical="center"/>
    </xf>
    <xf numFmtId="0" fontId="0" fillId="0" borderId="62" xfId="0" applyBorder="1" applyAlignment="1">
      <alignment vertical="center"/>
    </xf>
    <xf numFmtId="181" fontId="0" fillId="0" borderId="22" xfId="0" applyNumberFormat="1" applyBorder="1" applyAlignment="1">
      <alignment vertical="center"/>
    </xf>
    <xf numFmtId="0" fontId="0" fillId="0" borderId="63" xfId="0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 shrinkToFit="1"/>
    </xf>
    <xf numFmtId="181" fontId="0" fillId="0" borderId="62" xfId="0" applyNumberFormat="1" applyBorder="1" applyAlignment="1">
      <alignment vertical="center"/>
    </xf>
    <xf numFmtId="179" fontId="0" fillId="0" borderId="25" xfId="0" applyNumberFormat="1" applyBorder="1" applyAlignment="1">
      <alignment horizontal="center" vertical="center"/>
    </xf>
    <xf numFmtId="0" fontId="0" fillId="0" borderId="1" xfId="0" applyBorder="1" applyAlignment="1">
      <alignment horizontal="center" shrinkToFit="1"/>
    </xf>
    <xf numFmtId="0" fontId="0" fillId="5" borderId="1" xfId="0" applyFill="1" applyBorder="1" applyAlignment="1">
      <alignment horizontal="center" vertical="center" shrinkToFit="1"/>
    </xf>
    <xf numFmtId="0" fontId="13" fillId="0" borderId="6" xfId="1" applyFont="1" applyBorder="1" applyAlignment="1">
      <alignment horizontal="center" vertical="center"/>
    </xf>
    <xf numFmtId="181" fontId="0" fillId="5" borderId="4" xfId="0" applyNumberFormat="1" applyFill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2" borderId="22" xfId="0" applyFill="1" applyBorder="1" applyAlignment="1">
      <alignment vertical="center"/>
    </xf>
    <xf numFmtId="181" fontId="0" fillId="2" borderId="62" xfId="0" applyNumberFormat="1" applyFill="1" applyBorder="1" applyAlignment="1">
      <alignment vertical="center"/>
    </xf>
    <xf numFmtId="181" fontId="0" fillId="2" borderId="22" xfId="0" applyNumberFormat="1" applyFill="1" applyBorder="1" applyAlignment="1">
      <alignment vertical="center"/>
    </xf>
    <xf numFmtId="0" fontId="0" fillId="2" borderId="63" xfId="0" applyFill="1" applyBorder="1" applyAlignment="1">
      <alignment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8" xfId="1" applyFont="1" applyBorder="1" applyAlignment="1">
      <alignment horizontal="left"/>
    </xf>
    <xf numFmtId="176" fontId="0" fillId="0" borderId="4" xfId="0" applyNumberFormat="1" applyBorder="1" applyAlignment="1">
      <alignment vertical="center"/>
    </xf>
    <xf numFmtId="2" fontId="0" fillId="5" borderId="4" xfId="0" applyNumberFormat="1" applyFill="1" applyBorder="1" applyAlignment="1">
      <alignment horizontal="center" vertical="center" shrinkToFit="1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/>
    </xf>
    <xf numFmtId="180" fontId="0" fillId="0" borderId="2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6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3" xfId="1" applyFont="1" applyBorder="1" applyAlignment="1">
      <alignment horizontal="left"/>
    </xf>
    <xf numFmtId="0" fontId="0" fillId="0" borderId="68" xfId="1" applyFont="1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 shrinkToFit="1"/>
    </xf>
    <xf numFmtId="0" fontId="0" fillId="0" borderId="52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81" fontId="0" fillId="0" borderId="4" xfId="0" applyNumberForma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179" fontId="0" fillId="0" borderId="0" xfId="0" applyNumberFormat="1" applyFill="1" applyBorder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179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/>
    </xf>
    <xf numFmtId="176" fontId="13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/>
    </xf>
    <xf numFmtId="176" fontId="0" fillId="0" borderId="0" xfId="0" applyNumberFormat="1" applyFill="1" applyBorder="1"/>
    <xf numFmtId="179" fontId="0" fillId="0" borderId="0" xfId="0" applyNumberFormat="1" applyFill="1" applyBorder="1" applyAlignment="1">
      <alignment horizontal="center" vertical="center" shrinkToFit="1"/>
    </xf>
    <xf numFmtId="0" fontId="0" fillId="0" borderId="0" xfId="0" applyFill="1" applyBorder="1"/>
    <xf numFmtId="179" fontId="6" fillId="0" borderId="0" xfId="0" applyNumberFormat="1" applyFont="1" applyFill="1" applyBorder="1" applyAlignment="1">
      <alignment horizontal="center" vertical="center" shrinkToFit="1"/>
    </xf>
    <xf numFmtId="0" fontId="10" fillId="0" borderId="15" xfId="0" applyFont="1" applyFill="1" applyBorder="1" applyAlignment="1">
      <alignment horizontal="center" vertical="center" wrapText="1"/>
    </xf>
    <xf numFmtId="11" fontId="35" fillId="4" borderId="36" xfId="0" applyNumberFormat="1" applyFont="1" applyFill="1" applyBorder="1" applyAlignment="1">
      <alignment horizontal="center" vertical="center" wrapText="1"/>
    </xf>
    <xf numFmtId="11" fontId="35" fillId="4" borderId="1" xfId="0" applyNumberFormat="1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11" fontId="10" fillId="0" borderId="10" xfId="0" applyNumberFormat="1" applyFont="1" applyFill="1" applyBorder="1" applyAlignment="1">
      <alignment horizontal="center" vertical="center" wrapText="1"/>
    </xf>
    <xf numFmtId="0" fontId="35" fillId="4" borderId="61" xfId="0" applyFont="1" applyFill="1" applyBorder="1" applyAlignment="1">
      <alignment horizontal="center" vertical="center" wrapText="1"/>
    </xf>
    <xf numFmtId="0" fontId="35" fillId="4" borderId="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0" xfId="0" applyFont="1" applyBorder="1"/>
    <xf numFmtId="0" fontId="0" fillId="0" borderId="4" xfId="0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 shrinkToFit="1"/>
    </xf>
    <xf numFmtId="11" fontId="0" fillId="0" borderId="19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/>
    <xf numFmtId="0" fontId="0" fillId="0" borderId="24" xfId="0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179" fontId="13" fillId="0" borderId="1" xfId="1" applyNumberFormat="1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/>
    </xf>
    <xf numFmtId="0" fontId="13" fillId="0" borderId="1" xfId="1" applyFont="1" applyFill="1" applyBorder="1" applyAlignment="1">
      <alignment horizontal="center" vertical="center"/>
    </xf>
    <xf numFmtId="179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6" fontId="13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5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/>
    </xf>
    <xf numFmtId="176" fontId="0" fillId="0" borderId="1" xfId="0" applyNumberFormat="1" applyFill="1" applyBorder="1"/>
    <xf numFmtId="179" fontId="0" fillId="0" borderId="4" xfId="0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179" fontId="0" fillId="0" borderId="67" xfId="0" applyNumberFormat="1" applyFont="1" applyFill="1" applyBorder="1" applyAlignment="1">
      <alignment horizontal="center" vertical="center" shrinkToFit="1"/>
    </xf>
    <xf numFmtId="179" fontId="0" fillId="0" borderId="22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/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179" fontId="36" fillId="0" borderId="1" xfId="0" applyNumberFormat="1" applyFont="1" applyBorder="1" applyAlignment="1">
      <alignment horizontal="center"/>
    </xf>
    <xf numFmtId="179" fontId="38" fillId="0" borderId="1" xfId="1" applyNumberFormat="1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>
      <alignment horizontal="center"/>
    </xf>
    <xf numFmtId="179" fontId="36" fillId="0" borderId="4" xfId="0" applyNumberFormat="1" applyFont="1" applyFill="1" applyBorder="1" applyAlignment="1">
      <alignment horizontal="center" vertical="center" shrinkToFit="1"/>
    </xf>
    <xf numFmtId="179" fontId="36" fillId="0" borderId="1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 wrapText="1" shrinkToFit="1"/>
    </xf>
    <xf numFmtId="176" fontId="0" fillId="0" borderId="0" xfId="0" applyNumberFormat="1" applyFont="1" applyFill="1" applyBorder="1" applyAlignment="1">
      <alignment horizontal="center"/>
    </xf>
    <xf numFmtId="176" fontId="0" fillId="0" borderId="0" xfId="0" applyNumberFormat="1" applyFont="1" applyFill="1" applyBorder="1"/>
    <xf numFmtId="0" fontId="12" fillId="0" borderId="0" xfId="0" applyFont="1" applyFill="1" applyBorder="1" applyAlignment="1">
      <alignment horizontal="center" vertical="center" shrinkToFit="1"/>
    </xf>
    <xf numFmtId="0" fontId="39" fillId="5" borderId="1" xfId="0" applyFont="1" applyFill="1" applyBorder="1" applyAlignment="1">
      <alignment horizontal="center" vertical="center"/>
    </xf>
    <xf numFmtId="176" fontId="39" fillId="5" borderId="1" xfId="0" applyNumberFormat="1" applyFont="1" applyFill="1" applyBorder="1" applyAlignment="1">
      <alignment horizontal="center"/>
    </xf>
    <xf numFmtId="0" fontId="40" fillId="0" borderId="1" xfId="1" applyFont="1" applyFill="1" applyBorder="1" applyAlignment="1" applyProtection="1">
      <alignment horizontal="center" vertical="center"/>
    </xf>
    <xf numFmtId="0" fontId="39" fillId="5" borderId="1" xfId="0" applyFont="1" applyFill="1" applyBorder="1" applyAlignment="1">
      <alignment horizontal="center" vertical="center" shrinkToFit="1"/>
    </xf>
    <xf numFmtId="176" fontId="39" fillId="0" borderId="1" xfId="0" applyNumberFormat="1" applyFont="1" applyBorder="1" applyAlignment="1">
      <alignment horizontal="center"/>
    </xf>
    <xf numFmtId="0" fontId="39" fillId="0" borderId="1" xfId="0" applyFont="1" applyFill="1" applyBorder="1" applyAlignment="1">
      <alignment horizontal="center" vertical="center" shrinkToFit="1"/>
    </xf>
    <xf numFmtId="0" fontId="13" fillId="0" borderId="0" xfId="1" applyFont="1" applyFill="1" applyBorder="1" applyAlignment="1" applyProtection="1">
      <alignment vertic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 vertical="top"/>
    </xf>
    <xf numFmtId="176" fontId="0" fillId="0" borderId="0" xfId="0" applyNumberFormat="1" applyFont="1" applyFill="1" applyBorder="1" applyAlignment="1"/>
    <xf numFmtId="1" fontId="5" fillId="0" borderId="83" xfId="0" applyNumberFormat="1" applyFont="1" applyFill="1" applyBorder="1" applyAlignment="1">
      <alignment horizontal="center" vertical="center" shrinkToFit="1"/>
    </xf>
    <xf numFmtId="49" fontId="10" fillId="0" borderId="43" xfId="0" applyNumberFormat="1" applyFont="1" applyFill="1" applyBorder="1" applyAlignment="1">
      <alignment horizontal="center" vertical="center" wrapText="1"/>
    </xf>
    <xf numFmtId="11" fontId="10" fillId="0" borderId="40" xfId="0" applyNumberFormat="1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13" fillId="5" borderId="1" xfId="1" applyFont="1" applyFill="1" applyBorder="1" applyAlignment="1" applyProtection="1">
      <alignment horizontal="center" vertical="center"/>
    </xf>
    <xf numFmtId="0" fontId="13" fillId="5" borderId="0" xfId="1" applyFont="1" applyFill="1" applyBorder="1" applyAlignment="1" applyProtection="1">
      <alignment horizontal="center" vertical="center"/>
    </xf>
    <xf numFmtId="0" fontId="13" fillId="5" borderId="1" xfId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 shrinkToFit="1"/>
    </xf>
    <xf numFmtId="176" fontId="0" fillId="0" borderId="3" xfId="0" applyNumberFormat="1" applyBorder="1" applyAlignment="1">
      <alignment vertical="center"/>
    </xf>
    <xf numFmtId="0" fontId="0" fillId="2" borderId="23" xfId="0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0" fillId="3" borderId="32" xfId="0" applyNumberFormat="1" applyFont="1" applyFill="1" applyBorder="1" applyAlignment="1">
      <alignment horizontal="center" vertical="center"/>
    </xf>
    <xf numFmtId="49" fontId="10" fillId="3" borderId="38" xfId="0" applyNumberFormat="1" applyFont="1" applyFill="1" applyBorder="1" applyAlignment="1">
      <alignment horizontal="center" vertical="center"/>
    </xf>
    <xf numFmtId="49" fontId="10" fillId="3" borderId="30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textRotation="255" wrapText="1" shrinkToFit="1"/>
    </xf>
    <xf numFmtId="0" fontId="0" fillId="0" borderId="0" xfId="0" applyFont="1" applyBorder="1" applyAlignment="1">
      <alignment horizontal="center" vertical="center" textRotation="255" wrapText="1" shrinkToFit="1"/>
    </xf>
    <xf numFmtId="0" fontId="12" fillId="5" borderId="51" xfId="0" applyFont="1" applyFill="1" applyBorder="1" applyAlignment="1">
      <alignment horizontal="center" vertical="center"/>
    </xf>
    <xf numFmtId="0" fontId="12" fillId="5" borderId="47" xfId="0" applyFont="1" applyFill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0" borderId="51" xfId="0" applyFont="1" applyFill="1" applyBorder="1" applyAlignment="1">
      <alignment horizontal="center" vertical="center"/>
    </xf>
    <xf numFmtId="0" fontId="12" fillId="0" borderId="47" xfId="0" applyFont="1" applyFill="1" applyBorder="1" applyAlignment="1">
      <alignment horizontal="center" vertical="center"/>
    </xf>
    <xf numFmtId="49" fontId="5" fillId="0" borderId="42" xfId="0" applyNumberFormat="1" applyFont="1" applyFill="1" applyBorder="1" applyAlignment="1">
      <alignment horizontal="left" vertical="center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62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6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Font="1" applyFill="1" applyBorder="1" applyAlignment="1">
      <alignment horizontal="center" vertical="center" textRotation="255" shrinkToFit="1"/>
    </xf>
    <xf numFmtId="0" fontId="0" fillId="0" borderId="33" xfId="0" applyFont="1" applyFill="1" applyBorder="1" applyAlignment="1">
      <alignment horizontal="center" vertical="center" textRotation="255" shrinkToFit="1"/>
    </xf>
    <xf numFmtId="0" fontId="0" fillId="0" borderId="12" xfId="0" applyFont="1" applyFill="1" applyBorder="1" applyAlignment="1">
      <alignment horizontal="center" vertical="center" textRotation="255" shrinkToFit="1"/>
    </xf>
    <xf numFmtId="0" fontId="0" fillId="0" borderId="13" xfId="0" applyFill="1" applyBorder="1" applyAlignment="1">
      <alignment horizontal="center" vertical="center" textRotation="255" shrinkToFit="1"/>
    </xf>
    <xf numFmtId="0" fontId="0" fillId="0" borderId="33" xfId="0" applyFill="1" applyBorder="1" applyAlignment="1">
      <alignment horizontal="center" vertical="center" textRotation="255" shrinkToFit="1"/>
    </xf>
    <xf numFmtId="0" fontId="0" fillId="0" borderId="12" xfId="0" applyFill="1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15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textRotation="255" wrapText="1" shrinkToFit="1"/>
    </xf>
    <xf numFmtId="0" fontId="0" fillId="0" borderId="33" xfId="0" applyBorder="1" applyAlignment="1">
      <alignment horizontal="center" vertical="center" textRotation="255" wrapText="1" shrinkToFit="1"/>
    </xf>
    <xf numFmtId="0" fontId="0" fillId="0" borderId="12" xfId="0" applyBorder="1" applyAlignment="1">
      <alignment horizontal="center" vertical="center" textRotation="255" wrapText="1" shrinkToFit="1"/>
    </xf>
    <xf numFmtId="0" fontId="0" fillId="5" borderId="13" xfId="0" applyFill="1" applyBorder="1" applyAlignment="1">
      <alignment horizontal="center" vertical="center" textRotation="255" wrapText="1" shrinkToFit="1"/>
    </xf>
    <xf numFmtId="0" fontId="0" fillId="5" borderId="33" xfId="0" applyFill="1" applyBorder="1" applyAlignment="1">
      <alignment horizontal="center" vertical="center" textRotation="255" wrapText="1" shrinkToFit="1"/>
    </xf>
    <xf numFmtId="0" fontId="0" fillId="5" borderId="12" xfId="0" applyFill="1" applyBorder="1" applyAlignment="1">
      <alignment horizontal="center" vertical="center" textRotation="255" wrapText="1" shrinkToFit="1"/>
    </xf>
    <xf numFmtId="0" fontId="0" fillId="0" borderId="13" xfId="0" applyFont="1" applyBorder="1" applyAlignment="1">
      <alignment horizontal="center" vertical="center" textRotation="255" wrapText="1" shrinkToFit="1"/>
    </xf>
    <xf numFmtId="0" fontId="0" fillId="0" borderId="33" xfId="0" applyFont="1" applyBorder="1" applyAlignment="1">
      <alignment horizontal="center" vertical="center" textRotation="255" wrapText="1" shrinkToFit="1"/>
    </xf>
    <xf numFmtId="0" fontId="0" fillId="0" borderId="12" xfId="0" applyFont="1" applyBorder="1" applyAlignment="1">
      <alignment horizontal="center" vertical="center" textRotation="255" wrapText="1" shrinkToFit="1"/>
    </xf>
    <xf numFmtId="0" fontId="0" fillId="0" borderId="13" xfId="0" applyFill="1" applyBorder="1" applyAlignment="1">
      <alignment horizontal="center" vertical="center" textRotation="255" wrapText="1" shrinkToFit="1"/>
    </xf>
    <xf numFmtId="0" fontId="0" fillId="0" borderId="33" xfId="0" applyFill="1" applyBorder="1" applyAlignment="1">
      <alignment horizontal="center" vertical="center" textRotation="255" wrapText="1" shrinkToFit="1"/>
    </xf>
    <xf numFmtId="0" fontId="0" fillId="0" borderId="12" xfId="0" applyFill="1" applyBorder="1" applyAlignment="1">
      <alignment horizontal="center" vertical="center" textRotation="255" wrapText="1" shrinkToFit="1"/>
    </xf>
    <xf numFmtId="0" fontId="7" fillId="0" borderId="0" xfId="0" applyFont="1" applyFill="1" applyBorder="1" applyAlignment="1">
      <alignment horizontal="center" vertical="center" textRotation="255" wrapText="1" shrinkToFit="1"/>
    </xf>
    <xf numFmtId="0" fontId="7" fillId="0" borderId="0" xfId="0" applyFont="1" applyBorder="1" applyAlignment="1">
      <alignment horizontal="center" vertical="center" textRotation="255" wrapText="1" shrinkToFit="1"/>
    </xf>
    <xf numFmtId="0" fontId="0" fillId="0" borderId="0" xfId="0" applyFill="1" applyBorder="1" applyAlignment="1">
      <alignment horizontal="center" vertical="center" textRotation="255" wrapText="1" shrinkToFit="1"/>
    </xf>
    <xf numFmtId="0" fontId="0" fillId="0" borderId="16" xfId="0" applyFont="1" applyBorder="1" applyAlignment="1">
      <alignment horizontal="center" vertical="center" textRotation="255" wrapText="1" shrinkToFit="1"/>
    </xf>
    <xf numFmtId="0" fontId="0" fillId="0" borderId="13" xfId="0" applyFont="1" applyFill="1" applyBorder="1" applyAlignment="1">
      <alignment horizontal="center" vertical="center" textRotation="255" wrapText="1" shrinkToFit="1"/>
    </xf>
    <xf numFmtId="0" fontId="0" fillId="0" borderId="33" xfId="0" applyFont="1" applyFill="1" applyBorder="1" applyAlignment="1">
      <alignment horizontal="center" vertical="center" textRotation="255" wrapText="1" shrinkToFit="1"/>
    </xf>
    <xf numFmtId="0" fontId="0" fillId="0" borderId="12" xfId="0" applyFont="1" applyFill="1" applyBorder="1" applyAlignment="1">
      <alignment horizontal="center" vertical="center" textRotation="255" wrapText="1" shrinkToFit="1"/>
    </xf>
    <xf numFmtId="0" fontId="0" fillId="0" borderId="13" xfId="0" applyFill="1" applyBorder="1" applyAlignment="1">
      <alignment vertical="center" textRotation="255" wrapText="1" shrinkToFit="1"/>
    </xf>
    <xf numFmtId="0" fontId="0" fillId="0" borderId="33" xfId="0" applyFill="1" applyBorder="1" applyAlignment="1">
      <alignment vertical="center" textRotation="255" wrapText="1" shrinkToFit="1"/>
    </xf>
    <xf numFmtId="0" fontId="0" fillId="0" borderId="12" xfId="0" applyFill="1" applyBorder="1" applyAlignment="1">
      <alignment vertical="center" textRotation="255" wrapText="1" shrinkToFit="1"/>
    </xf>
    <xf numFmtId="0" fontId="0" fillId="0" borderId="0" xfId="0" applyFill="1" applyBorder="1" applyAlignment="1">
      <alignment horizontal="center" vertical="center" textRotation="255" shrinkToFit="1"/>
    </xf>
    <xf numFmtId="0" fontId="0" fillId="0" borderId="0" xfId="0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wrapText="1"/>
    </xf>
    <xf numFmtId="0" fontId="23" fillId="0" borderId="13" xfId="1" quotePrefix="1" applyFont="1" applyBorder="1" applyAlignment="1">
      <alignment horizontal="center" vertical="center" textRotation="255" wrapText="1" shrinkToFit="1"/>
    </xf>
    <xf numFmtId="0" fontId="23" fillId="0" borderId="33" xfId="1" applyFont="1" applyBorder="1" applyAlignment="1">
      <alignment horizontal="center" vertical="center" textRotation="255" wrapText="1" shrinkToFit="1"/>
    </xf>
    <xf numFmtId="0" fontId="23" fillId="0" borderId="12" xfId="1" applyFont="1" applyBorder="1" applyAlignment="1">
      <alignment horizontal="center" vertical="center" textRotation="255" wrapText="1" shrinkToFit="1"/>
    </xf>
    <xf numFmtId="0" fontId="23" fillId="0" borderId="13" xfId="1" quotePrefix="1" applyFont="1" applyFill="1" applyBorder="1" applyAlignment="1">
      <alignment horizontal="center" vertical="center" textRotation="255" wrapText="1" shrinkToFit="1"/>
    </xf>
    <xf numFmtId="0" fontId="23" fillId="0" borderId="33" xfId="1" applyFont="1" applyFill="1" applyBorder="1" applyAlignment="1">
      <alignment horizontal="center" vertical="center" textRotation="255" wrapText="1" shrinkToFit="1"/>
    </xf>
    <xf numFmtId="0" fontId="23" fillId="0" borderId="12" xfId="1" applyFont="1" applyFill="1" applyBorder="1" applyAlignment="1">
      <alignment horizontal="center" vertical="center" textRotation="255" wrapText="1" shrinkToFit="1"/>
    </xf>
    <xf numFmtId="0" fontId="23" fillId="0" borderId="0" xfId="1" quotePrefix="1" applyFont="1" applyFill="1" applyBorder="1" applyAlignment="1">
      <alignment horizontal="center" vertical="center" textRotation="255" wrapText="1" shrinkToFit="1"/>
    </xf>
    <xf numFmtId="0" fontId="23" fillId="0" borderId="0" xfId="1" applyFont="1" applyFill="1" applyBorder="1" applyAlignment="1">
      <alignment horizontal="center" vertical="center" textRotation="255" wrapText="1" shrinkToFit="1"/>
    </xf>
    <xf numFmtId="0" fontId="0" fillId="0" borderId="0" xfId="0" applyFill="1" applyBorder="1" applyAlignment="1">
      <alignment vertical="center" textRotation="255" wrapText="1" shrinkToFit="1"/>
    </xf>
    <xf numFmtId="0" fontId="0" fillId="0" borderId="72" xfId="0" applyFont="1" applyBorder="1" applyAlignment="1">
      <alignment horizontal="center" vertical="center" textRotation="255"/>
    </xf>
    <xf numFmtId="0" fontId="0" fillId="0" borderId="35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0" fontId="0" fillId="0" borderId="13" xfId="0" applyBorder="1" applyAlignment="1">
      <alignment vertical="center" textRotation="255" wrapText="1" shrinkToFit="1"/>
    </xf>
    <xf numFmtId="0" fontId="0" fillId="0" borderId="33" xfId="0" applyBorder="1" applyAlignment="1">
      <alignment vertical="center" textRotation="255" wrapText="1" shrinkToFit="1"/>
    </xf>
    <xf numFmtId="0" fontId="0" fillId="0" borderId="12" xfId="0" applyBorder="1" applyAlignment="1">
      <alignment vertical="center" textRotation="255" wrapText="1" shrinkToFi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8" fontId="0" fillId="0" borderId="39" xfId="0" applyNumberFormat="1" applyFont="1" applyBorder="1" applyAlignment="1">
      <alignment horizontal="center" vertical="center"/>
    </xf>
    <xf numFmtId="178" fontId="0" fillId="0" borderId="38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178" fontId="0" fillId="0" borderId="39" xfId="0" applyNumberFormat="1" applyFont="1" applyFill="1" applyBorder="1" applyAlignment="1">
      <alignment horizontal="center" vertical="center"/>
    </xf>
    <xf numFmtId="178" fontId="0" fillId="0" borderId="38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 shrinkToFit="1"/>
    </xf>
    <xf numFmtId="0" fontId="0" fillId="0" borderId="15" xfId="0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0" fillId="0" borderId="15" xfId="0" applyBorder="1"/>
    <xf numFmtId="0" fontId="0" fillId="0" borderId="10" xfId="0" applyBorder="1"/>
    <xf numFmtId="0" fontId="0" fillId="0" borderId="1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textRotation="255" wrapText="1" shrinkToFit="1"/>
    </xf>
    <xf numFmtId="0" fontId="0" fillId="0" borderId="1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8" fontId="0" fillId="0" borderId="0" xfId="0" applyNumberFormat="1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 textRotation="255" wrapText="1" shrinkToFit="1"/>
    </xf>
    <xf numFmtId="0" fontId="41" fillId="0" borderId="33" xfId="0" applyFont="1" applyFill="1" applyBorder="1" applyAlignment="1">
      <alignment horizontal="center" vertical="center" textRotation="255" wrapText="1" shrinkToFit="1"/>
    </xf>
    <xf numFmtId="0" fontId="41" fillId="0" borderId="12" xfId="0" applyFont="1" applyFill="1" applyBorder="1" applyAlignment="1">
      <alignment horizontal="center" vertical="center" textRotation="255" wrapText="1" shrinkToFit="1"/>
    </xf>
    <xf numFmtId="0" fontId="0" fillId="0" borderId="63" xfId="0" applyFont="1" applyFill="1" applyBorder="1" applyAlignment="1">
      <alignment horizontal="center" vertical="center"/>
    </xf>
    <xf numFmtId="0" fontId="13" fillId="0" borderId="24" xfId="1" applyFont="1" applyFill="1" applyBorder="1" applyAlignment="1" applyProtection="1">
      <alignment horizontal="center" vertical="center" textRotation="255"/>
    </xf>
    <xf numFmtId="0" fontId="13" fillId="0" borderId="4" xfId="1" applyFont="1" applyFill="1" applyBorder="1" applyAlignment="1" applyProtection="1">
      <alignment horizontal="center" vertical="center" textRotation="255"/>
    </xf>
    <xf numFmtId="0" fontId="13" fillId="0" borderId="13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 textRotation="255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7" fillId="0" borderId="32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178" fontId="6" fillId="0" borderId="39" xfId="0" applyNumberFormat="1" applyFont="1" applyFill="1" applyBorder="1" applyAlignment="1">
      <alignment horizontal="center" vertical="center"/>
    </xf>
    <xf numFmtId="178" fontId="6" fillId="0" borderId="38" xfId="0" applyNumberFormat="1" applyFont="1" applyFill="1" applyBorder="1" applyAlignment="1">
      <alignment horizontal="center" vertical="center"/>
    </xf>
    <xf numFmtId="0" fontId="41" fillId="0" borderId="13" xfId="0" applyFont="1" applyBorder="1" applyAlignment="1">
      <alignment horizontal="center" vertical="center" textRotation="255" wrapText="1" shrinkToFit="1"/>
    </xf>
    <xf numFmtId="0" fontId="41" fillId="0" borderId="33" xfId="0" applyFont="1" applyBorder="1" applyAlignment="1">
      <alignment horizontal="center" vertical="center" textRotation="255" wrapText="1" shrinkToFit="1"/>
    </xf>
    <xf numFmtId="0" fontId="41" fillId="0" borderId="12" xfId="0" applyFont="1" applyBorder="1" applyAlignment="1">
      <alignment horizontal="center" vertical="center" textRotation="255" wrapText="1" shrinkToFit="1"/>
    </xf>
    <xf numFmtId="0" fontId="13" fillId="0" borderId="49" xfId="1" applyFont="1" applyFill="1" applyBorder="1" applyAlignment="1" applyProtection="1">
      <alignment horizontal="center" vertical="center" textRotation="255"/>
    </xf>
    <xf numFmtId="0" fontId="0" fillId="5" borderId="6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12" fillId="5" borderId="65" xfId="0" applyFont="1" applyFill="1" applyBorder="1" applyAlignment="1">
      <alignment horizontal="center" vertical="center"/>
    </xf>
    <xf numFmtId="0" fontId="12" fillId="5" borderId="81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54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176" fontId="0" fillId="5" borderId="16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 textRotation="255" wrapText="1" shrinkToFit="1"/>
    </xf>
    <xf numFmtId="0" fontId="0" fillId="0" borderId="33" xfId="0" applyFont="1" applyFill="1" applyBorder="1" applyAlignment="1">
      <alignment vertical="center" textRotation="255" wrapText="1" shrinkToFit="1"/>
    </xf>
    <xf numFmtId="0" fontId="0" fillId="0" borderId="12" xfId="0" applyFont="1" applyFill="1" applyBorder="1" applyAlignment="1">
      <alignment vertical="center" textRotation="255" wrapText="1" shrinkToFit="1"/>
    </xf>
    <xf numFmtId="0" fontId="0" fillId="5" borderId="54" xfId="0" applyFont="1" applyFill="1" applyBorder="1" applyAlignment="1">
      <alignment horizontal="center" vertical="center"/>
    </xf>
    <xf numFmtId="0" fontId="0" fillId="5" borderId="42" xfId="0" applyFont="1" applyFill="1" applyBorder="1" applyAlignment="1">
      <alignment horizontal="center" vertical="center"/>
    </xf>
    <xf numFmtId="176" fontId="0" fillId="5" borderId="16" xfId="0" applyNumberFormat="1" applyFont="1" applyFill="1" applyBorder="1" applyAlignment="1">
      <alignment horizontal="center" vertical="center"/>
    </xf>
    <xf numFmtId="176" fontId="0" fillId="5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32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5" xfId="0" applyFont="1" applyFill="1" applyBorder="1"/>
    <xf numFmtId="0" fontId="0" fillId="0" borderId="10" xfId="0" applyFont="1" applyFill="1" applyBorder="1"/>
    <xf numFmtId="0" fontId="12" fillId="5" borderId="18" xfId="0" applyFont="1" applyFill="1" applyBorder="1" applyAlignment="1">
      <alignment horizontal="center" vertical="center"/>
    </xf>
    <xf numFmtId="0" fontId="0" fillId="2" borderId="8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3" fillId="0" borderId="14" xfId="1" applyFont="1" applyFill="1" applyBorder="1" applyAlignment="1" applyProtection="1">
      <alignment horizontal="center" vertical="center" textRotation="255"/>
    </xf>
    <xf numFmtId="0" fontId="13" fillId="0" borderId="72" xfId="1" applyFont="1" applyFill="1" applyBorder="1" applyAlignment="1" applyProtection="1">
      <alignment horizontal="center" vertical="center" textRotation="255"/>
    </xf>
    <xf numFmtId="0" fontId="0" fillId="0" borderId="2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textRotation="255"/>
    </xf>
    <xf numFmtId="0" fontId="0" fillId="0" borderId="72" xfId="0" applyFont="1" applyFill="1" applyBorder="1" applyAlignment="1">
      <alignment horizontal="center" vertical="center" textRotation="255" wrapText="1" shrinkToFit="1"/>
    </xf>
    <xf numFmtId="0" fontId="0" fillId="0" borderId="35" xfId="0" applyFont="1" applyFill="1" applyBorder="1" applyAlignment="1">
      <alignment horizontal="center" vertical="center" textRotation="255" wrapText="1" shrinkToFit="1"/>
    </xf>
    <xf numFmtId="0" fontId="0" fillId="0" borderId="8" xfId="0" applyFont="1" applyFill="1" applyBorder="1" applyAlignment="1">
      <alignment horizontal="center" vertical="center" textRotation="255" wrapText="1" shrinkToFit="1"/>
    </xf>
    <xf numFmtId="0" fontId="12" fillId="0" borderId="13" xfId="0" applyFont="1" applyFill="1" applyBorder="1" applyAlignment="1">
      <alignment horizontal="center" vertical="center" textRotation="255" wrapText="1" shrinkToFit="1"/>
    </xf>
    <xf numFmtId="0" fontId="12" fillId="0" borderId="33" xfId="0" applyFont="1" applyFill="1" applyBorder="1" applyAlignment="1">
      <alignment horizontal="center" vertical="center" textRotation="255" wrapText="1" shrinkToFit="1"/>
    </xf>
    <xf numFmtId="0" fontId="12" fillId="0" borderId="12" xfId="0" applyFont="1" applyFill="1" applyBorder="1" applyAlignment="1">
      <alignment horizontal="center" vertical="center" textRotation="255" wrapText="1" shrinkToFit="1"/>
    </xf>
    <xf numFmtId="0" fontId="13" fillId="0" borderId="14" xfId="1" applyFont="1" applyFill="1" applyBorder="1" applyAlignment="1" applyProtection="1">
      <alignment horizontal="center" vertical="center"/>
    </xf>
    <xf numFmtId="0" fontId="0" fillId="0" borderId="53" xfId="0" applyBorder="1" applyAlignment="1">
      <alignment horizontal="center" vertical="center" textRotation="255" wrapText="1" shrinkToFit="1"/>
    </xf>
    <xf numFmtId="0" fontId="0" fillId="0" borderId="50" xfId="0" applyBorder="1" applyAlignment="1">
      <alignment horizontal="center" vertical="center" textRotation="255" wrapText="1" shrinkToFit="1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textRotation="255" wrapText="1" shrinkToFit="1"/>
    </xf>
    <xf numFmtId="0" fontId="7" fillId="0" borderId="33" xfId="0" applyFont="1" applyFill="1" applyBorder="1" applyAlignment="1">
      <alignment horizontal="center" vertical="center" textRotation="255" wrapText="1" shrinkToFit="1"/>
    </xf>
    <xf numFmtId="0" fontId="7" fillId="0" borderId="12" xfId="0" applyFont="1" applyFill="1" applyBorder="1" applyAlignment="1">
      <alignment horizontal="center" vertical="center" textRotation="255" wrapText="1" shrinkToFit="1"/>
    </xf>
    <xf numFmtId="0" fontId="12" fillId="0" borderId="65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0" fillId="0" borderId="53" xfId="0" applyFont="1" applyFill="1" applyBorder="1" applyAlignment="1">
      <alignment horizontal="center" vertical="center" textRotation="255" wrapText="1" shrinkToFit="1"/>
    </xf>
    <xf numFmtId="0" fontId="12" fillId="0" borderId="0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textRotation="255" wrapText="1" shrinkToFit="1"/>
    </xf>
    <xf numFmtId="0" fontId="12" fillId="0" borderId="33" xfId="0" applyFont="1" applyBorder="1" applyAlignment="1">
      <alignment horizontal="center" vertical="center" textRotation="255" wrapText="1" shrinkToFit="1"/>
    </xf>
    <xf numFmtId="0" fontId="12" fillId="0" borderId="12" xfId="0" applyFont="1" applyBorder="1" applyAlignment="1">
      <alignment horizontal="center" vertical="center" textRotation="255" wrapText="1" shrinkToFit="1"/>
    </xf>
    <xf numFmtId="0" fontId="0" fillId="0" borderId="49" xfId="0" applyFont="1" applyFill="1" applyBorder="1" applyAlignment="1">
      <alignment horizontal="center" vertical="center" wrapText="1" shrinkToFit="1"/>
    </xf>
    <xf numFmtId="0" fontId="0" fillId="0" borderId="58" xfId="0" applyFont="1" applyFill="1" applyBorder="1"/>
    <xf numFmtId="0" fontId="0" fillId="0" borderId="24" xfId="0" applyFont="1" applyFill="1" applyBorder="1"/>
    <xf numFmtId="0" fontId="0" fillId="2" borderId="63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 textRotation="255" wrapText="1" shrinkToFit="1"/>
    </xf>
    <xf numFmtId="0" fontId="0" fillId="5" borderId="33" xfId="0" applyFont="1" applyFill="1" applyBorder="1" applyAlignment="1">
      <alignment horizontal="center" vertical="center" textRotation="255" wrapText="1" shrinkToFit="1"/>
    </xf>
    <xf numFmtId="0" fontId="0" fillId="5" borderId="12" xfId="0" applyFont="1" applyFill="1" applyBorder="1" applyAlignment="1">
      <alignment horizontal="center" vertical="center" textRotation="255" wrapText="1" shrinkToFit="1"/>
    </xf>
    <xf numFmtId="0" fontId="0" fillId="0" borderId="54" xfId="0" applyFont="1" applyFill="1" applyBorder="1" applyAlignment="1">
      <alignment horizontal="center" vertical="center" textRotation="255" shrinkToFit="1"/>
    </xf>
    <xf numFmtId="0" fontId="0" fillId="0" borderId="53" xfId="0" applyFont="1" applyFill="1" applyBorder="1" applyAlignment="1">
      <alignment horizontal="center" vertical="center" textRotation="255" shrinkToFit="1"/>
    </xf>
    <xf numFmtId="0" fontId="0" fillId="0" borderId="50" xfId="0" applyFont="1" applyFill="1" applyBorder="1" applyAlignment="1">
      <alignment horizontal="center" vertical="center" textRotation="255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5" borderId="54" xfId="0" applyFont="1" applyFill="1" applyBorder="1" applyAlignment="1">
      <alignment horizontal="center" vertical="center" textRotation="255" wrapText="1" shrinkToFit="1"/>
    </xf>
    <xf numFmtId="0" fontId="0" fillId="5" borderId="53" xfId="0" applyFont="1" applyFill="1" applyBorder="1" applyAlignment="1">
      <alignment horizontal="center" vertical="center" textRotation="255" wrapText="1" shrinkToFit="1"/>
    </xf>
    <xf numFmtId="0" fontId="0" fillId="5" borderId="50" xfId="0" applyFont="1" applyFill="1" applyBorder="1" applyAlignment="1">
      <alignment horizontal="center" vertical="center" textRotation="255" wrapText="1" shrinkToFit="1"/>
    </xf>
    <xf numFmtId="0" fontId="0" fillId="0" borderId="54" xfId="0" applyFont="1" applyFill="1" applyBorder="1" applyAlignment="1">
      <alignment horizontal="center" vertical="center" textRotation="255" wrapText="1" shrinkToFit="1"/>
    </xf>
    <xf numFmtId="0" fontId="7" fillId="0" borderId="31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178" fontId="6" fillId="0" borderId="39" xfId="0" applyNumberFormat="1" applyFont="1" applyBorder="1" applyAlignment="1">
      <alignment horizontal="center" vertical="center"/>
    </xf>
    <xf numFmtId="178" fontId="6" fillId="0" borderId="38" xfId="0" applyNumberFormat="1" applyFont="1" applyBorder="1" applyAlignment="1">
      <alignment horizontal="center" vertical="center"/>
    </xf>
    <xf numFmtId="178" fontId="0" fillId="0" borderId="30" xfId="0" applyNumberFormat="1" applyFont="1" applyBorder="1" applyAlignment="1">
      <alignment horizontal="center" vertical="center"/>
    </xf>
    <xf numFmtId="0" fontId="12" fillId="0" borderId="53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0" fillId="0" borderId="6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4" xfId="0" applyFont="1" applyFill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 wrapText="1"/>
    </xf>
    <xf numFmtId="0" fontId="13" fillId="0" borderId="26" xfId="1" applyFont="1" applyFill="1" applyBorder="1" applyAlignment="1" applyProtection="1">
      <alignment horizontal="center" vertical="center"/>
    </xf>
    <xf numFmtId="0" fontId="13" fillId="0" borderId="83" xfId="1" applyFont="1" applyFill="1" applyBorder="1" applyAlignment="1" applyProtection="1">
      <alignment horizontal="center" vertical="center"/>
    </xf>
    <xf numFmtId="0" fontId="13" fillId="0" borderId="11" xfId="1" applyFont="1" applyFill="1" applyBorder="1" applyAlignment="1" applyProtection="1">
      <alignment horizontal="center" vertical="center"/>
    </xf>
    <xf numFmtId="0" fontId="13" fillId="0" borderId="26" xfId="1" applyFont="1" applyFill="1" applyBorder="1" applyAlignment="1" applyProtection="1">
      <alignment horizontal="center" vertical="center" textRotation="255"/>
    </xf>
    <xf numFmtId="0" fontId="13" fillId="0" borderId="83" xfId="1" applyFont="1" applyFill="1" applyBorder="1" applyAlignment="1" applyProtection="1">
      <alignment horizontal="center" vertical="center" textRotation="255"/>
    </xf>
    <xf numFmtId="0" fontId="13" fillId="0" borderId="11" xfId="1" applyFont="1" applyFill="1" applyBorder="1" applyAlignment="1" applyProtection="1">
      <alignment horizontal="center" vertical="center" textRotation="255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1\Users\lunch\AppData\Roaming\Microsoft\Excel\104&#24180;06&#26376;&#21320;&#39184;&#39135;&#3567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1\&#20849;&#29992;&#36039;&#26009;\&#23416;&#26657;&#33756;&#21934;\&#26230;&#21697;115&#24180;2&#26376;&#20221;-&#29705;&#20013;01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7週"/>
      <sheetName val="Sheet1"/>
      <sheetName val="Sheet2"/>
      <sheetName val="Sheet3"/>
      <sheetName val="第18週"/>
      <sheetName val="第19週 "/>
      <sheetName val="第20週 "/>
      <sheetName val="第21週"/>
      <sheetName val="菜單"/>
      <sheetName val="便餐餐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>三杯雞</v>
          </cell>
          <cell r="F2" t="str">
            <v>大頭菜肉絲湯</v>
          </cell>
          <cell r="G2" t="str">
            <v>大骨</v>
          </cell>
        </row>
        <row r="3">
          <cell r="F3" t="str">
            <v>山藥大骨湯</v>
          </cell>
          <cell r="G3" t="str">
            <v>小白菜</v>
          </cell>
        </row>
        <row r="4">
          <cell r="F4" t="str">
            <v>山藥雞湯</v>
          </cell>
          <cell r="G4" t="str">
            <v>小魚干</v>
          </cell>
        </row>
        <row r="5">
          <cell r="F5" t="str">
            <v>冬瓜湯</v>
          </cell>
          <cell r="G5" t="str">
            <v>吻仔魚</v>
          </cell>
        </row>
        <row r="6">
          <cell r="F6" t="str">
            <v>冬瓜湯魚丸</v>
          </cell>
          <cell r="G6" t="str">
            <v>蟹肉</v>
          </cell>
        </row>
        <row r="7">
          <cell r="F7" t="str">
            <v>冬瓜湯蛤蜊</v>
          </cell>
          <cell r="G7" t="str">
            <v>翡翠</v>
          </cell>
        </row>
        <row r="8">
          <cell r="F8" t="str">
            <v>玉米湯牛蒡金針</v>
          </cell>
          <cell r="G8" t="str">
            <v>高麗菜</v>
          </cell>
        </row>
        <row r="9">
          <cell r="F9" t="str">
            <v>玉米湯高麗菜</v>
          </cell>
          <cell r="G9" t="str">
            <v>山東白菜</v>
          </cell>
        </row>
        <row r="10">
          <cell r="F10" t="str">
            <v>玉米濃湯</v>
          </cell>
          <cell r="G10" t="str">
            <v>山藥</v>
          </cell>
        </row>
        <row r="11">
          <cell r="F11" t="str">
            <v>筍絲湯豆腐</v>
          </cell>
          <cell r="G11" t="str">
            <v>冬瓜</v>
          </cell>
        </row>
        <row r="12">
          <cell r="F12" t="str">
            <v>竹筍湯</v>
          </cell>
          <cell r="G12" t="str">
            <v>玉米粉</v>
          </cell>
        </row>
        <row r="13">
          <cell r="F13" t="str">
            <v>胡瓜湯蟹肉</v>
          </cell>
          <cell r="G13" t="str">
            <v>玉米粒</v>
          </cell>
        </row>
        <row r="14">
          <cell r="F14" t="str">
            <v>味噌湯</v>
          </cell>
          <cell r="G14" t="str">
            <v>玉米塊</v>
          </cell>
        </row>
        <row r="15">
          <cell r="F15" t="str">
            <v>味噌湯海帶芽</v>
          </cell>
          <cell r="G15" t="str">
            <v>白蘿蔔</v>
          </cell>
        </row>
        <row r="16">
          <cell r="F16" t="str">
            <v>味噌湯小魚干</v>
          </cell>
          <cell r="G16" t="str">
            <v>雞蛋</v>
          </cell>
        </row>
        <row r="17">
          <cell r="F17" t="str">
            <v>味噌湯柴魚</v>
          </cell>
          <cell r="G17" t="str">
            <v>豆腐</v>
          </cell>
        </row>
        <row r="18">
          <cell r="F18" t="str">
            <v>味噌湯高麗菜</v>
          </cell>
          <cell r="G18" t="str">
            <v>味噌</v>
          </cell>
        </row>
        <row r="19">
          <cell r="F19" t="str">
            <v>翡翠吻仔湯</v>
          </cell>
          <cell r="G19" t="str">
            <v>芹菜</v>
          </cell>
        </row>
        <row r="20">
          <cell r="F20" t="str">
            <v>南瓜蔬菜湯</v>
          </cell>
          <cell r="G20" t="str">
            <v>杏鮑菇</v>
          </cell>
        </row>
        <row r="21">
          <cell r="F21" t="str">
            <v>蛋花湯白菜蕃茄</v>
          </cell>
          <cell r="G21" t="str">
            <v>金針菇</v>
          </cell>
        </row>
        <row r="22">
          <cell r="F22" t="str">
            <v>蛋花湯金針菇</v>
          </cell>
          <cell r="G22" t="str">
            <v>洋蔥</v>
          </cell>
        </row>
        <row r="23">
          <cell r="F23" t="str">
            <v>蛋花湯金針菇蕃茄</v>
          </cell>
          <cell r="G23" t="str">
            <v>紅蘿蔔</v>
          </cell>
        </row>
        <row r="24">
          <cell r="F24" t="str">
            <v>蛋花湯海帶芽</v>
          </cell>
          <cell r="G24" t="str">
            <v>胡瓜</v>
          </cell>
        </row>
        <row r="25">
          <cell r="F25" t="str">
            <v>蛋花湯紫菜</v>
          </cell>
          <cell r="G25" t="str">
            <v>韭菜</v>
          </cell>
        </row>
        <row r="26">
          <cell r="F26" t="str">
            <v>魚丸湯白蘿蔔</v>
          </cell>
          <cell r="G26" t="str">
            <v>青蔥</v>
          </cell>
        </row>
        <row r="27">
          <cell r="F27" t="str">
            <v>魚丸湯白菜</v>
          </cell>
          <cell r="G27" t="str">
            <v>香菜</v>
          </cell>
        </row>
        <row r="28">
          <cell r="F28" t="str">
            <v>魚丸湯胡瓜</v>
          </cell>
          <cell r="G28" t="str">
            <v>海帶芽</v>
          </cell>
        </row>
        <row r="29">
          <cell r="F29" t="str">
            <v>紫菜湯玉米粒</v>
          </cell>
          <cell r="G29" t="str">
            <v>馬鈴薯</v>
          </cell>
        </row>
        <row r="30">
          <cell r="F30" t="str">
            <v>榨菜湯</v>
          </cell>
          <cell r="G30" t="str">
            <v>魚丸</v>
          </cell>
        </row>
        <row r="31">
          <cell r="F31" t="str">
            <v>鮮菇湯</v>
          </cell>
          <cell r="G31" t="str">
            <v>魚羹</v>
          </cell>
        </row>
        <row r="32">
          <cell r="F32" t="str">
            <v>酸菜鴨肉湯</v>
          </cell>
          <cell r="G32" t="str">
            <v>竹筍</v>
          </cell>
        </row>
        <row r="33">
          <cell r="F33" t="str">
            <v>酸菜雞肉湯</v>
          </cell>
          <cell r="G33" t="str">
            <v>筍絲</v>
          </cell>
        </row>
        <row r="34">
          <cell r="F34" t="str">
            <v>酸辣湯</v>
          </cell>
          <cell r="G34" t="str">
            <v>紫菜</v>
          </cell>
        </row>
        <row r="35">
          <cell r="F35" t="str">
            <v>豬血湯</v>
          </cell>
          <cell r="G35" t="str">
            <v>菜心</v>
          </cell>
        </row>
        <row r="36">
          <cell r="F36" t="str">
            <v>餛飩湯</v>
          </cell>
          <cell r="G36" t="str">
            <v>蛤蜊</v>
          </cell>
        </row>
        <row r="37">
          <cell r="F37" t="str">
            <v>薑母鴨</v>
          </cell>
          <cell r="G37" t="str">
            <v>黑輪</v>
          </cell>
        </row>
        <row r="38">
          <cell r="F38" t="str">
            <v>蘿蔔湯玉米</v>
          </cell>
          <cell r="G38" t="str">
            <v>榨菜</v>
          </cell>
        </row>
        <row r="39">
          <cell r="F39" t="str">
            <v>蘿蔔湯玉米紅蘿蔔</v>
          </cell>
          <cell r="G39" t="str">
            <v>豬肉絲</v>
          </cell>
        </row>
        <row r="40">
          <cell r="F40" t="str">
            <v>蘿蔔湯黑輪</v>
          </cell>
          <cell r="G40" t="str">
            <v>豬血</v>
          </cell>
        </row>
        <row r="41">
          <cell r="F41" t="str">
            <v>仙草茶</v>
          </cell>
          <cell r="G41" t="str">
            <v>火腿丁</v>
          </cell>
        </row>
        <row r="42">
          <cell r="F42" t="str">
            <v>芋頭湯</v>
          </cell>
          <cell r="G42" t="str">
            <v>蕃茄</v>
          </cell>
        </row>
        <row r="43">
          <cell r="F43" t="str">
            <v>紅棗白木耳湯</v>
          </cell>
          <cell r="G43" t="str">
            <v>薑絲</v>
          </cell>
        </row>
        <row r="44">
          <cell r="F44" t="str">
            <v>粉圓湯</v>
          </cell>
          <cell r="G44" t="str">
            <v>鴨肉</v>
          </cell>
        </row>
        <row r="45">
          <cell r="F45" t="str">
            <v>紫米甜湯</v>
          </cell>
          <cell r="G45" t="str">
            <v>白木耳</v>
          </cell>
        </row>
        <row r="46">
          <cell r="F46" t="str">
            <v>綠豆湯</v>
          </cell>
          <cell r="G46" t="str">
            <v>紅棗</v>
          </cell>
        </row>
        <row r="47">
          <cell r="G47" t="str">
            <v>紫米</v>
          </cell>
        </row>
        <row r="48">
          <cell r="G48" t="str">
            <v>綠豆</v>
          </cell>
        </row>
        <row r="49">
          <cell r="G49" t="str">
            <v>龍眼</v>
          </cell>
        </row>
        <row r="50">
          <cell r="G50" t="str">
            <v>糯米</v>
          </cell>
        </row>
        <row r="51">
          <cell r="G51" t="str">
            <v>芋頭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月菜單"/>
      <sheetName val="第一週"/>
      <sheetName val="Sheet1"/>
      <sheetName val="Sheet2"/>
      <sheetName val="Sheet3"/>
    </sheetNames>
    <sheetDataSet>
      <sheetData sheetId="0">
        <row r="3">
          <cell r="I3" t="str">
            <v>福樂優格</v>
          </cell>
        </row>
      </sheetData>
      <sheetData sheetId="1">
        <row r="5">
          <cell r="B5" t="str">
            <v>白米飯</v>
          </cell>
        </row>
        <row r="30">
          <cell r="D30">
            <v>5</v>
          </cell>
          <cell r="K30">
            <v>5.5571428571428569</v>
          </cell>
          <cell r="R30">
            <v>5.284313725490196</v>
          </cell>
          <cell r="Y30">
            <v>5</v>
          </cell>
        </row>
        <row r="31">
          <cell r="D31">
            <v>2.3051948051948052</v>
          </cell>
          <cell r="K31">
            <v>2.9357142857142855</v>
          </cell>
          <cell r="R31">
            <v>2.6181818181818182</v>
          </cell>
          <cell r="Y31">
            <v>2.4785714285714286</v>
          </cell>
        </row>
        <row r="32">
          <cell r="D32">
            <v>2.11</v>
          </cell>
          <cell r="K32">
            <v>1.6</v>
          </cell>
          <cell r="R32">
            <v>1.2820000000000003</v>
          </cell>
          <cell r="Y32">
            <v>1.65</v>
          </cell>
        </row>
        <row r="35">
          <cell r="D35">
            <v>2.5</v>
          </cell>
          <cell r="K35" t="str">
            <v>2.5</v>
          </cell>
          <cell r="Y35" t="str">
            <v>2.5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zoomScale="70" zoomScaleNormal="70" zoomScalePageLayoutView="75" workbookViewId="0">
      <selection activeCell="Q28" sqref="Q28"/>
    </sheetView>
  </sheetViews>
  <sheetFormatPr defaultColWidth="8.875" defaultRowHeight="21"/>
  <cols>
    <col min="1" max="1" width="12.125" style="17" customWidth="1"/>
    <col min="2" max="2" width="9.25" style="28" customWidth="1"/>
    <col min="3" max="3" width="25.875" style="24" customWidth="1"/>
    <col min="4" max="4" width="27.125" style="24" customWidth="1"/>
    <col min="5" max="5" width="25.75" style="77" customWidth="1"/>
    <col min="6" max="6" width="20.125" style="28" customWidth="1"/>
    <col min="7" max="7" width="21.5" style="28" customWidth="1"/>
    <col min="8" max="8" width="10.75" style="28" customWidth="1"/>
    <col min="9" max="9" width="19" style="28" customWidth="1"/>
    <col min="10" max="10" width="10.625" style="27" customWidth="1"/>
    <col min="11" max="14" width="8.625" style="27" customWidth="1"/>
    <col min="15" max="15" width="10.625" style="27" customWidth="1"/>
    <col min="16" max="16" width="8.875" style="1"/>
    <col min="17" max="17" width="7.75" style="23" customWidth="1"/>
    <col min="18" max="18" width="9.625" style="23" customWidth="1"/>
    <col min="19" max="16384" width="8.875" style="23"/>
  </cols>
  <sheetData>
    <row r="1" spans="1:22" s="18" customFormat="1" ht="36" customHeight="1" thickBot="1">
      <c r="A1" s="726" t="s">
        <v>382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R1" s="19"/>
    </row>
    <row r="2" spans="1:22" s="18" customFormat="1" ht="33" customHeight="1" thickBot="1">
      <c r="A2" s="95" t="s">
        <v>0</v>
      </c>
      <c r="B2" s="424" t="s">
        <v>1</v>
      </c>
      <c r="C2" s="423" t="s">
        <v>2</v>
      </c>
      <c r="D2" s="728" t="s">
        <v>21</v>
      </c>
      <c r="E2" s="729"/>
      <c r="F2" s="730"/>
      <c r="G2" s="204" t="s">
        <v>19</v>
      </c>
      <c r="H2" s="293" t="s">
        <v>93</v>
      </c>
      <c r="I2" s="479" t="s">
        <v>159</v>
      </c>
      <c r="J2" s="480" t="s">
        <v>158</v>
      </c>
      <c r="K2" s="96" t="s">
        <v>85</v>
      </c>
      <c r="L2" s="96" t="s">
        <v>20</v>
      </c>
      <c r="M2" s="96" t="s">
        <v>9</v>
      </c>
      <c r="N2" s="97" t="s">
        <v>48</v>
      </c>
      <c r="O2" s="130" t="s">
        <v>22</v>
      </c>
      <c r="Q2" s="19"/>
      <c r="R2" s="31"/>
    </row>
    <row r="3" spans="1:22" s="18" customFormat="1" ht="30" customHeight="1">
      <c r="A3" s="445" t="s">
        <v>324</v>
      </c>
      <c r="B3" s="105" t="s">
        <v>325</v>
      </c>
      <c r="C3" s="108" t="str">
        <f>'2月'!B5</f>
        <v>白米飯</v>
      </c>
      <c r="D3" s="69" t="str">
        <f>'2月'!B7</f>
        <v>冬瓜燒雞(滷)</v>
      </c>
      <c r="E3" s="69" t="str">
        <f>'2月'!B12</f>
        <v>芹菜黑輪(拌)</v>
      </c>
      <c r="F3" s="69" t="str">
        <f>'2月'!B17</f>
        <v>有機蔬菜</v>
      </c>
      <c r="G3" s="631" t="str">
        <f>'2月'!B22</f>
        <v>海結龍骨湯</v>
      </c>
      <c r="H3" s="446"/>
      <c r="I3" s="639" t="s">
        <v>413</v>
      </c>
      <c r="J3" s="299">
        <f>[2]第一週!D30</f>
        <v>5</v>
      </c>
      <c r="K3" s="296">
        <f>[2]第一週!D31</f>
        <v>2.3051948051948052</v>
      </c>
      <c r="L3" s="447">
        <f>[2]第一週!D32</f>
        <v>2.11</v>
      </c>
      <c r="M3" s="448">
        <f>[2]第一週!D35</f>
        <v>2.5</v>
      </c>
      <c r="N3" s="449"/>
      <c r="O3" s="309">
        <f t="shared" ref="O3:O6" si="0">J3*70+K3*75+L3*25+M3*45+N3*60</f>
        <v>688.13961038961043</v>
      </c>
      <c r="Q3" s="19"/>
    </row>
    <row r="4" spans="1:22" s="18" customFormat="1" ht="30" customHeight="1">
      <c r="A4" s="445" t="s">
        <v>326</v>
      </c>
      <c r="B4" s="450" t="s">
        <v>74</v>
      </c>
      <c r="C4" s="212" t="str">
        <f>'2月'!I5</f>
        <v>牛排麵</v>
      </c>
      <c r="D4" s="133" t="str">
        <f>'2月'!I7</f>
        <v>義式肉醬</v>
      </c>
      <c r="E4" s="133" t="str">
        <f>'2月'!I12</f>
        <v>無骨雞排(炸)</v>
      </c>
      <c r="F4" s="133" t="str">
        <f>'2月'!I17</f>
        <v>季節蔬菜</v>
      </c>
      <c r="G4" s="75" t="str">
        <f>'2月'!I22</f>
        <v>玉米濃湯</v>
      </c>
      <c r="H4" s="134" t="s">
        <v>13</v>
      </c>
      <c r="I4" s="133" t="s">
        <v>395</v>
      </c>
      <c r="J4" s="481">
        <f>[2]第一週!K30</f>
        <v>5.5571428571428569</v>
      </c>
      <c r="K4" s="294">
        <f>[2]第一週!K31</f>
        <v>2.9357142857142855</v>
      </c>
      <c r="L4" s="294">
        <f>[2]第一週!K32</f>
        <v>1.6</v>
      </c>
      <c r="M4" s="451" t="str">
        <f>[2]第一週!K35</f>
        <v>2.5</v>
      </c>
      <c r="N4" s="448" t="s">
        <v>327</v>
      </c>
      <c r="O4" s="307">
        <f t="shared" si="0"/>
        <v>821.67857142857144</v>
      </c>
      <c r="Q4" s="19"/>
    </row>
    <row r="5" spans="1:22" s="18" customFormat="1" ht="30" customHeight="1">
      <c r="A5" s="445" t="s">
        <v>328</v>
      </c>
      <c r="B5" s="452" t="s">
        <v>71</v>
      </c>
      <c r="C5" s="632" t="str">
        <f>'2月'!P5</f>
        <v>糙米飯</v>
      </c>
      <c r="D5" s="633" t="str">
        <f>'2月'!P7</f>
        <v>壽喜燒肉片(炒)</v>
      </c>
      <c r="E5" s="634" t="str">
        <f>'2月'!P12</f>
        <v>麻婆豆腐(煮)</v>
      </c>
      <c r="F5" s="635" t="str">
        <f>'2月'!P17</f>
        <v>季節蔬菜</v>
      </c>
      <c r="G5" s="635" t="str">
        <f>'2月'!P22</f>
        <v>海結龍骨湯</v>
      </c>
      <c r="H5" s="453"/>
      <c r="I5" s="133" t="s">
        <v>397</v>
      </c>
      <c r="J5" s="300">
        <f>[2]第一週!R30</f>
        <v>5.284313725490196</v>
      </c>
      <c r="K5" s="294">
        <f>[2]第一週!R31</f>
        <v>2.6181818181818182</v>
      </c>
      <c r="L5" s="294">
        <f>[2]第一週!R32</f>
        <v>1.2820000000000003</v>
      </c>
      <c r="M5" s="451" t="s">
        <v>66</v>
      </c>
      <c r="N5" s="197"/>
      <c r="O5" s="307">
        <f t="shared" si="0"/>
        <v>710.81559714795003</v>
      </c>
      <c r="Q5" s="19"/>
    </row>
    <row r="6" spans="1:22" s="18" customFormat="1" ht="30" customHeight="1" thickBot="1">
      <c r="A6" s="708" t="s">
        <v>329</v>
      </c>
      <c r="B6" s="107" t="s">
        <v>72</v>
      </c>
      <c r="C6" s="215" t="str">
        <f>'2月'!W5</f>
        <v>糙米飯</v>
      </c>
      <c r="D6" s="215" t="str">
        <f>'2月'!W7</f>
        <v>香酥雞翅(炸)</v>
      </c>
      <c r="E6" s="709" t="str">
        <f>'2月'!W12</f>
        <v>宮保高麗(炒)</v>
      </c>
      <c r="F6" s="215" t="str">
        <f>'2月'!W17</f>
        <v>季節蔬菜</v>
      </c>
      <c r="G6" s="215" t="str">
        <f>'2月'!W22</f>
        <v>蘿蔔雞肉湯</v>
      </c>
      <c r="H6" s="454"/>
      <c r="I6" s="710" t="s">
        <v>398</v>
      </c>
      <c r="J6" s="298">
        <f>[2]第一週!Y30</f>
        <v>5</v>
      </c>
      <c r="K6" s="297">
        <f>[2]第一週!Y31</f>
        <v>2.4785714285714286</v>
      </c>
      <c r="L6" s="297">
        <f>[2]第一週!Y32</f>
        <v>1.65</v>
      </c>
      <c r="M6" s="455" t="str">
        <f>[2]第一週!Y35</f>
        <v>2.5</v>
      </c>
      <c r="N6" s="196">
        <v>1</v>
      </c>
      <c r="O6" s="308">
        <f t="shared" si="0"/>
        <v>749.64285714285711</v>
      </c>
      <c r="Q6" s="19"/>
    </row>
    <row r="7" spans="1:22" s="68" customFormat="1" ht="33" customHeight="1" thickTop="1">
      <c r="A7" s="57" t="s">
        <v>270</v>
      </c>
      <c r="B7" s="105" t="s">
        <v>75</v>
      </c>
      <c r="C7" s="108" t="str">
        <f>第1週!B5</f>
        <v>白米飯</v>
      </c>
      <c r="D7" s="76" t="str">
        <f>第1週!B7</f>
        <v>銀蘿燒雞(滷)</v>
      </c>
      <c r="E7" s="76" t="str">
        <f>第1週!B12</f>
        <v>沙茶蔬菜羹(燴)</v>
      </c>
      <c r="F7" s="76" t="str">
        <f>第1週!B17</f>
        <v>有機蔬菜</v>
      </c>
      <c r="G7" s="76" t="str">
        <f>第1週!B22</f>
        <v>豆薯蛋花湯</v>
      </c>
      <c r="H7" s="92"/>
      <c r="I7" s="636" t="s">
        <v>401</v>
      </c>
      <c r="J7" s="299">
        <f>第1週!D30</f>
        <v>5.2</v>
      </c>
      <c r="K7" s="296">
        <f>第1週!D31</f>
        <v>3.8441558441558445</v>
      </c>
      <c r="L7" s="296">
        <f>第1週!D32</f>
        <v>1.9499999999999997</v>
      </c>
      <c r="M7" s="91">
        <v>2.5</v>
      </c>
      <c r="N7" s="202"/>
      <c r="O7" s="707">
        <f>J7*70+K7*75+L7*25+M7*45+N7*60</f>
        <v>813.56168831168839</v>
      </c>
      <c r="P7" s="67"/>
    </row>
    <row r="8" spans="1:22" ht="33" customHeight="1">
      <c r="A8" s="57" t="s">
        <v>271</v>
      </c>
      <c r="B8" s="106" t="s">
        <v>74</v>
      </c>
      <c r="C8" s="109" t="str">
        <f>第1週!I5</f>
        <v>拉麵</v>
      </c>
      <c r="D8" s="731" t="str">
        <f>第1週!I7</f>
        <v>泡菜拉麵(煮)</v>
      </c>
      <c r="E8" s="732"/>
      <c r="F8" s="733" t="str">
        <f>第1週!I17</f>
        <v>鮮肉包(蒸)</v>
      </c>
      <c r="G8" s="734"/>
      <c r="H8" s="134" t="s">
        <v>13</v>
      </c>
      <c r="I8" s="133" t="s">
        <v>402</v>
      </c>
      <c r="J8" s="300">
        <f>第1週!K30</f>
        <v>5.2352941176470589</v>
      </c>
      <c r="K8" s="294">
        <f>第1週!K31</f>
        <v>2.9454545454545453</v>
      </c>
      <c r="L8" s="294">
        <f>第1週!K32</f>
        <v>0.6</v>
      </c>
      <c r="M8" s="74">
        <v>2.5</v>
      </c>
      <c r="N8" s="197">
        <v>1</v>
      </c>
      <c r="O8" s="307">
        <f>J8*70+K8*75+L8*25+M8*45+N8*60</f>
        <v>774.87967914438502</v>
      </c>
    </row>
    <row r="9" spans="1:22" s="18" customFormat="1" ht="33" customHeight="1">
      <c r="A9" s="57" t="s">
        <v>192</v>
      </c>
      <c r="B9" s="110" t="s">
        <v>76</v>
      </c>
      <c r="C9" s="637" t="str">
        <f>第1週!P5</f>
        <v>糙米飯</v>
      </c>
      <c r="D9" s="638" t="str">
        <f>第1週!P7</f>
        <v>鐵板雞丁(炒)</v>
      </c>
      <c r="E9" s="634" t="str">
        <f>第1週!P12</f>
        <v>紅蘿蔔炒蛋(炒)</v>
      </c>
      <c r="F9" s="634" t="str">
        <f>第1週!P17</f>
        <v>季節蔬菜</v>
      </c>
      <c r="G9" s="634" t="str">
        <f>第1週!P22</f>
        <v>蔬菜排骨湯</v>
      </c>
      <c r="H9" s="134"/>
      <c r="I9" s="640" t="s">
        <v>404</v>
      </c>
      <c r="J9" s="300">
        <f>第1週!R30</f>
        <v>5</v>
      </c>
      <c r="K9" s="294">
        <f>第1週!R31</f>
        <v>2.9838961038961038</v>
      </c>
      <c r="L9" s="294">
        <f>第1週!R32</f>
        <v>1.9999999999999998</v>
      </c>
      <c r="M9" s="74">
        <v>2.5</v>
      </c>
      <c r="N9" s="197"/>
      <c r="O9" s="307">
        <f t="shared" ref="O9:O26" si="1">J9*70+K9*75+L9*25+M9*45+N9*60</f>
        <v>736.29220779220782</v>
      </c>
      <c r="P9" s="1"/>
      <c r="Q9" s="19"/>
      <c r="R9" s="19"/>
      <c r="S9" s="19"/>
      <c r="T9" s="46"/>
      <c r="U9" s="19"/>
      <c r="V9" s="19"/>
    </row>
    <row r="10" spans="1:22" s="18" customFormat="1" ht="33" customHeight="1">
      <c r="A10" s="57" t="s">
        <v>135</v>
      </c>
      <c r="B10" s="106" t="s">
        <v>77</v>
      </c>
      <c r="C10" s="212" t="str">
        <f>第1週!W5</f>
        <v>糙米飯</v>
      </c>
      <c r="D10" s="133" t="str">
        <f>第1週!W7</f>
        <v>洋芋燉肉(煮)</v>
      </c>
      <c r="E10" s="133" t="str">
        <f>第1週!W12</f>
        <v>紅燒豆腐(煮)</v>
      </c>
      <c r="F10" s="133" t="str">
        <f>第1週!W17</f>
        <v>有機蔬菜</v>
      </c>
      <c r="G10" s="133" t="str">
        <f>第1週!W22</f>
        <v>蘿蔔玉米湯</v>
      </c>
      <c r="H10" s="134"/>
      <c r="I10" s="640" t="s">
        <v>405</v>
      </c>
      <c r="J10" s="300">
        <f>第1週!Y30</f>
        <v>5.450980392156862</v>
      </c>
      <c r="K10" s="295">
        <f>第1週!Y31</f>
        <v>2.8357142857142859</v>
      </c>
      <c r="L10" s="295">
        <f>第1週!Y32</f>
        <v>1.6</v>
      </c>
      <c r="M10" s="74">
        <v>2.5</v>
      </c>
      <c r="N10" s="197">
        <v>1</v>
      </c>
      <c r="O10" s="307">
        <f t="shared" si="1"/>
        <v>806.74719887955177</v>
      </c>
      <c r="Q10" s="19"/>
      <c r="R10" s="19"/>
      <c r="S10" s="19"/>
      <c r="T10" s="19"/>
      <c r="U10" s="19"/>
      <c r="V10" s="19"/>
    </row>
    <row r="11" spans="1:22" s="18" customFormat="1" ht="33" customHeight="1" thickBot="1">
      <c r="A11" s="227" t="s">
        <v>136</v>
      </c>
      <c r="B11" s="107" t="s">
        <v>73</v>
      </c>
      <c r="C11" s="215" t="str">
        <f>第1週!AD5</f>
        <v>白米飯</v>
      </c>
      <c r="D11" s="71" t="str">
        <f>第1週!AD7</f>
        <v>香酥雞腿(炸)</v>
      </c>
      <c r="E11" s="71" t="str">
        <f>第1週!AD12</f>
        <v>什錦滷味(煮)</v>
      </c>
      <c r="F11" s="71" t="str">
        <f>第2週!B17</f>
        <v>有機青菜</v>
      </c>
      <c r="G11" s="71" t="str">
        <f>第1週!AD22</f>
        <v>金菇海芽湯</v>
      </c>
      <c r="H11" s="199"/>
      <c r="I11" s="71" t="s">
        <v>399</v>
      </c>
      <c r="J11" s="298">
        <f>第1週!AF30</f>
        <v>6</v>
      </c>
      <c r="K11" s="194">
        <f>第1週!AF31</f>
        <v>3</v>
      </c>
      <c r="L11" s="194">
        <f>第1週!AF32</f>
        <v>1.5</v>
      </c>
      <c r="M11" s="72">
        <v>2.5</v>
      </c>
      <c r="N11" s="196"/>
      <c r="O11" s="308">
        <f t="shared" si="1"/>
        <v>795</v>
      </c>
      <c r="Q11" s="19"/>
      <c r="R11" s="19"/>
      <c r="S11" s="19"/>
      <c r="T11" s="19"/>
      <c r="U11" s="19"/>
      <c r="V11" s="19"/>
    </row>
    <row r="12" spans="1:22" ht="33" customHeight="1" thickTop="1">
      <c r="A12" s="57" t="s">
        <v>272</v>
      </c>
      <c r="B12" s="105" t="s">
        <v>70</v>
      </c>
      <c r="C12" s="108" t="str">
        <f>第2週!B5</f>
        <v>白米飯</v>
      </c>
      <c r="D12" s="69" t="str">
        <f>第2週!B7</f>
        <v>義式燉雞(煮)</v>
      </c>
      <c r="E12" s="76" t="str">
        <f>第2週!B12</f>
        <v>豆薯炒蛋(炒)</v>
      </c>
      <c r="F12" s="93" t="str">
        <f>第2週!B17</f>
        <v>有機青菜</v>
      </c>
      <c r="G12" s="69" t="str">
        <f>第2週!B22</f>
        <v>蔬菜豆腐湯</v>
      </c>
      <c r="H12" s="201"/>
      <c r="I12" s="639" t="s">
        <v>196</v>
      </c>
      <c r="J12" s="299">
        <f>第2週!D30</f>
        <v>5.7388888888888889</v>
      </c>
      <c r="K12" s="193">
        <f>第2週!D31</f>
        <v>2.2058441558441557</v>
      </c>
      <c r="L12" s="193">
        <f>第2週!D32</f>
        <v>1.8499999999999999</v>
      </c>
      <c r="M12" s="91">
        <v>2.5</v>
      </c>
      <c r="N12" s="202"/>
      <c r="O12" s="309">
        <f t="shared" si="1"/>
        <v>725.9105339105339</v>
      </c>
    </row>
    <row r="13" spans="1:22" s="68" customFormat="1" ht="33" customHeight="1">
      <c r="A13" s="57" t="s">
        <v>273</v>
      </c>
      <c r="B13" s="106" t="s">
        <v>78</v>
      </c>
      <c r="C13" s="212" t="str">
        <f>第2週!I5</f>
        <v>水餃</v>
      </c>
      <c r="D13" s="133" t="str">
        <f>第2週!I7</f>
        <v>酸辣湯餃(煮)</v>
      </c>
      <c r="E13" s="133" t="str">
        <f>第2週!I15</f>
        <v>椒鹽魚排(炸)</v>
      </c>
      <c r="F13" s="70">
        <f>第2週!I22</f>
        <v>0</v>
      </c>
      <c r="G13" s="133">
        <v>0</v>
      </c>
      <c r="H13" s="200" t="s">
        <v>94</v>
      </c>
      <c r="I13" s="133" t="s">
        <v>406</v>
      </c>
      <c r="J13" s="300">
        <f>第2週!K30</f>
        <v>0</v>
      </c>
      <c r="K13" s="193">
        <f>第2週!K31</f>
        <v>3.087012987012987</v>
      </c>
      <c r="L13" s="295">
        <f>第2週!K32</f>
        <v>1.25</v>
      </c>
      <c r="M13" s="74">
        <v>2.5</v>
      </c>
      <c r="N13" s="197">
        <v>1</v>
      </c>
      <c r="O13" s="307">
        <f t="shared" si="1"/>
        <v>435.27597402597405</v>
      </c>
      <c r="P13" s="67"/>
    </row>
    <row r="14" spans="1:22" ht="33" customHeight="1">
      <c r="A14" s="57" t="s">
        <v>193</v>
      </c>
      <c r="B14" s="127" t="s">
        <v>71</v>
      </c>
      <c r="C14" s="637" t="str">
        <f>第2週!P5</f>
        <v>糙米飯</v>
      </c>
      <c r="D14" s="635" t="str">
        <f>第2週!P7</f>
        <v>麻醬肉絲(炒)</v>
      </c>
      <c r="E14" s="634" t="str">
        <f>第2週!P12</f>
        <v>杏菇炒豆干(炒)</v>
      </c>
      <c r="F14" s="635" t="str">
        <f>第2週!P17</f>
        <v>有機青菜</v>
      </c>
      <c r="G14" s="638" t="str">
        <f>第2週!P22</f>
        <v>筍絲雞肉湯</v>
      </c>
      <c r="H14" s="134"/>
      <c r="I14" s="133" t="s">
        <v>397</v>
      </c>
      <c r="J14" s="300">
        <f>第2週!R30</f>
        <v>6</v>
      </c>
      <c r="K14" s="193">
        <f>第2週!R31</f>
        <v>3.4214285714285713</v>
      </c>
      <c r="L14" s="294">
        <f>第2週!R32</f>
        <v>1.75</v>
      </c>
      <c r="M14" s="74">
        <v>2.5</v>
      </c>
      <c r="N14" s="197"/>
      <c r="O14" s="307">
        <f>J14*70+K14*75+L14*25+M14*45+N14*60+120</f>
        <v>952.85714285714289</v>
      </c>
    </row>
    <row r="15" spans="1:22" ht="33" customHeight="1">
      <c r="A15" s="57" t="s">
        <v>153</v>
      </c>
      <c r="B15" s="106" t="s">
        <v>72</v>
      </c>
      <c r="C15" s="109" t="str">
        <f>第2週!W5</f>
        <v>糙米飯</v>
      </c>
      <c r="D15" s="133" t="str">
        <f>第2週!W7</f>
        <v>三杯雞(炒)</v>
      </c>
      <c r="E15" s="75" t="str">
        <f>第2週!W12</f>
        <v>關東煮(炒)</v>
      </c>
      <c r="F15" s="133" t="str">
        <f>第2週!W17</f>
        <v>季節蔬菜</v>
      </c>
      <c r="G15" s="126" t="str">
        <f>第2週!W22</f>
        <v>榨菜肉絲湯</v>
      </c>
      <c r="H15" s="134" t="s">
        <v>412</v>
      </c>
      <c r="I15" s="133" t="s">
        <v>407</v>
      </c>
      <c r="J15" s="300">
        <f>第2週!Y30</f>
        <v>5.3</v>
      </c>
      <c r="K15" s="193">
        <f>第2週!Y31</f>
        <v>2.6474025974025972</v>
      </c>
      <c r="L15" s="296">
        <f>第2週!Y32</f>
        <v>1.7499999999999998</v>
      </c>
      <c r="M15" s="91">
        <v>2.5</v>
      </c>
      <c r="N15" s="197">
        <v>1</v>
      </c>
      <c r="O15" s="307">
        <f t="shared" si="1"/>
        <v>785.80519480519479</v>
      </c>
    </row>
    <row r="16" spans="1:22" s="18" customFormat="1" ht="33" customHeight="1" thickBot="1">
      <c r="A16" s="227" t="s">
        <v>137</v>
      </c>
      <c r="B16" s="107" t="s">
        <v>73</v>
      </c>
      <c r="C16" s="213" t="str">
        <f>第2週!AD5</f>
        <v>白米飯</v>
      </c>
      <c r="D16" s="71" t="str">
        <f>第2週!AD7</f>
        <v>嫩煎豬排(煎)</v>
      </c>
      <c r="E16" s="71" t="str">
        <f>第2週!AD12</f>
        <v>螞蟻上樹(炒)</v>
      </c>
      <c r="F16" s="71" t="str">
        <f>第2週!AD17</f>
        <v>季節蔬菜</v>
      </c>
      <c r="G16" s="150" t="str">
        <f>第2週!AD22</f>
        <v>味噌魚乾湯</v>
      </c>
      <c r="H16" s="226"/>
      <c r="I16" s="641" t="s">
        <v>408</v>
      </c>
      <c r="J16" s="298">
        <f>第2週!AF30</f>
        <v>6</v>
      </c>
      <c r="K16" s="194">
        <f>第2週!AF31</f>
        <v>2.592857142857143</v>
      </c>
      <c r="L16" s="297">
        <f>第2週!AF32</f>
        <v>1.45</v>
      </c>
      <c r="M16" s="195">
        <v>2.5</v>
      </c>
      <c r="N16" s="196"/>
      <c r="O16" s="308">
        <f t="shared" si="1"/>
        <v>763.21428571428578</v>
      </c>
      <c r="P16" s="1"/>
      <c r="Q16" s="19"/>
      <c r="R16" s="19"/>
      <c r="S16" s="19"/>
      <c r="T16" s="46"/>
      <c r="U16" s="19"/>
      <c r="V16" s="19"/>
    </row>
    <row r="17" spans="1:18" s="19" customFormat="1" ht="33" customHeight="1" thickTop="1">
      <c r="A17" s="57" t="s">
        <v>274</v>
      </c>
      <c r="B17" s="105" t="s">
        <v>70</v>
      </c>
      <c r="C17" s="214">
        <f>第3週!B5</f>
        <v>0</v>
      </c>
      <c r="D17" s="69">
        <f>第3週!B7</f>
        <v>0</v>
      </c>
      <c r="E17" s="69">
        <f>第3週!B12</f>
        <v>0</v>
      </c>
      <c r="F17" s="69">
        <f>第3週!B17</f>
        <v>0</v>
      </c>
      <c r="G17" s="69">
        <f>第3週!B22</f>
        <v>0</v>
      </c>
      <c r="H17" s="200"/>
      <c r="I17" s="636" t="s">
        <v>400</v>
      </c>
      <c r="J17" s="299">
        <f>第3週!D30</f>
        <v>0</v>
      </c>
      <c r="K17" s="193">
        <f>第3週!D31</f>
        <v>0</v>
      </c>
      <c r="L17" s="193">
        <f>第3週!D32</f>
        <v>0</v>
      </c>
      <c r="M17" s="91">
        <v>2.5</v>
      </c>
      <c r="N17" s="202"/>
      <c r="O17" s="309">
        <f t="shared" si="1"/>
        <v>112.5</v>
      </c>
      <c r="P17" s="63"/>
    </row>
    <row r="18" spans="1:18" s="19" customFormat="1" ht="33" customHeight="1">
      <c r="A18" s="57" t="s">
        <v>275</v>
      </c>
      <c r="B18" s="106" t="s">
        <v>74</v>
      </c>
      <c r="C18" s="108" t="str">
        <f>第3週!I5</f>
        <v>油麵</v>
      </c>
      <c r="D18" s="69" t="str">
        <f>第3週!I7</f>
        <v>什錦炒麵(炒)</v>
      </c>
      <c r="E18" s="93">
        <f>第3週!I12</f>
        <v>0</v>
      </c>
      <c r="F18" s="93" t="str">
        <f>第3週!I17</f>
        <v>豬肉餡餅(煎)</v>
      </c>
      <c r="G18" s="192" t="str">
        <f>第3週!I22</f>
        <v>浮水魚羹湯</v>
      </c>
      <c r="H18" s="200" t="s">
        <v>94</v>
      </c>
      <c r="I18" s="133" t="s">
        <v>394</v>
      </c>
      <c r="J18" s="300">
        <f>第3週!K30</f>
        <v>5</v>
      </c>
      <c r="K18" s="296">
        <f>第3週!K31</f>
        <v>2.1857142857142855</v>
      </c>
      <c r="L18" s="296">
        <f>第3週!K32</f>
        <v>1.41</v>
      </c>
      <c r="M18" s="91">
        <f>第3週!K35</f>
        <v>2.5</v>
      </c>
      <c r="N18" s="197">
        <v>1</v>
      </c>
      <c r="O18" s="307">
        <f t="shared" si="1"/>
        <v>721.67857142857144</v>
      </c>
      <c r="P18" s="26"/>
    </row>
    <row r="19" spans="1:18" s="20" customFormat="1" ht="33" customHeight="1">
      <c r="A19" s="57" t="s">
        <v>194</v>
      </c>
      <c r="B19" s="127" t="s">
        <v>71</v>
      </c>
      <c r="C19" s="637" t="str">
        <f>第3週!P5</f>
        <v>糙米飯</v>
      </c>
      <c r="D19" s="635" t="str">
        <f>第3週!P7</f>
        <v>沙茶雞丁(炒)</v>
      </c>
      <c r="E19" s="634" t="str">
        <f>第3週!P12</f>
        <v>咖哩肉末(煮)</v>
      </c>
      <c r="F19" s="635" t="str">
        <f>第3週!P17</f>
        <v>季節蔬菜</v>
      </c>
      <c r="G19" s="635" t="str">
        <f>第3週!P22</f>
        <v>青蛙下蛋</v>
      </c>
      <c r="H19" s="134"/>
      <c r="I19" s="640" t="s">
        <v>403</v>
      </c>
      <c r="J19" s="300">
        <f>第3週!R30</f>
        <v>6.5888888888888895</v>
      </c>
      <c r="K19" s="294">
        <f>第3週!R31</f>
        <v>2.4928571428571429</v>
      </c>
      <c r="L19" s="294">
        <f>第3週!R32</f>
        <v>1.5</v>
      </c>
      <c r="M19" s="74">
        <v>2.5</v>
      </c>
      <c r="N19" s="197"/>
      <c r="O19" s="307">
        <f t="shared" si="1"/>
        <v>798.18650793650795</v>
      </c>
      <c r="P19" s="65"/>
      <c r="Q19" s="139"/>
      <c r="R19" s="139"/>
    </row>
    <row r="20" spans="1:18" s="22" customFormat="1" ht="33" customHeight="1">
      <c r="A20" s="57" t="s">
        <v>154</v>
      </c>
      <c r="B20" s="106" t="s">
        <v>72</v>
      </c>
      <c r="C20" s="109" t="str">
        <f>第3週!W5</f>
        <v>糙米飯</v>
      </c>
      <c r="D20" s="133" t="str">
        <f>第3週!W7</f>
        <v>京醬肉絲(炒)</v>
      </c>
      <c r="E20" s="133" t="str">
        <f>第3週!W12</f>
        <v>海根雞肉(炒)</v>
      </c>
      <c r="F20" s="133" t="str">
        <f>第3週!W17</f>
        <v>有機青菜</v>
      </c>
      <c r="G20" s="69" t="str">
        <f>第3週!W22</f>
        <v>鮮菇雞湯</v>
      </c>
      <c r="H20" s="134"/>
      <c r="I20" s="640" t="s">
        <v>405</v>
      </c>
      <c r="J20" s="300">
        <f>第3週!Y30</f>
        <v>5.5</v>
      </c>
      <c r="K20" s="295">
        <f>第3週!Y31</f>
        <v>3.1357142857142852</v>
      </c>
      <c r="L20" s="295">
        <f>第3週!Y32</f>
        <v>1.55</v>
      </c>
      <c r="M20" s="74">
        <v>2.5</v>
      </c>
      <c r="N20" s="197">
        <v>1</v>
      </c>
      <c r="O20" s="307">
        <f t="shared" si="1"/>
        <v>831.42857142857133</v>
      </c>
      <c r="P20" s="140"/>
    </row>
    <row r="21" spans="1:18" s="22" customFormat="1" ht="33" customHeight="1" thickBot="1">
      <c r="A21" s="227" t="s">
        <v>155</v>
      </c>
      <c r="B21" s="107" t="s">
        <v>73</v>
      </c>
      <c r="C21" s="215" t="str">
        <f>第3週!AD5</f>
        <v>白米飯</v>
      </c>
      <c r="D21" s="71" t="str">
        <f>第3週!AD7</f>
        <v>香酥雞翅(滷)</v>
      </c>
      <c r="E21" s="94" t="str">
        <f>第3週!AD12</f>
        <v>白菜滷(煮)</v>
      </c>
      <c r="F21" s="71" t="str">
        <f>第3週!AD17</f>
        <v>季節蔬菜</v>
      </c>
      <c r="G21" s="71" t="str">
        <f>第3週!AD22</f>
        <v>玉米蛋花湯</v>
      </c>
      <c r="H21" s="199"/>
      <c r="I21" s="71" t="s">
        <v>379</v>
      </c>
      <c r="J21" s="298">
        <f>第3週!AF30</f>
        <v>5.6647058823529415</v>
      </c>
      <c r="K21" s="297">
        <f>第3週!AF31</f>
        <v>2.6779220779220783</v>
      </c>
      <c r="L21" s="297">
        <f>第3週!AF32</f>
        <v>1.4500000000000002</v>
      </c>
      <c r="M21" s="72">
        <v>2.5</v>
      </c>
      <c r="N21" s="196"/>
      <c r="O21" s="308">
        <f t="shared" si="1"/>
        <v>746.12356760886178</v>
      </c>
      <c r="P21" s="140"/>
    </row>
    <row r="22" spans="1:18" s="22" customFormat="1" ht="33" customHeight="1" thickTop="1">
      <c r="A22" s="57" t="s">
        <v>276</v>
      </c>
      <c r="B22" s="105" t="s">
        <v>70</v>
      </c>
      <c r="C22" s="108" t="str">
        <f>第4週!B5</f>
        <v>白米飯</v>
      </c>
      <c r="D22" s="76" t="str">
        <f>第4週!B7</f>
        <v>紫蘇梅雞(煮)</v>
      </c>
      <c r="E22" s="76" t="str">
        <f>第4週!B12</f>
        <v>洋芋炒蛋</v>
      </c>
      <c r="F22" s="69" t="str">
        <f>第4週!B17</f>
        <v>有機青菜</v>
      </c>
      <c r="G22" s="93" t="str">
        <f>第4週!B22</f>
        <v>冬瓜肉絲湯</v>
      </c>
      <c r="H22" s="642"/>
      <c r="I22" s="639" t="s">
        <v>196</v>
      </c>
      <c r="J22" s="299">
        <f>第4週!D30</f>
        <v>5.333333333333333</v>
      </c>
      <c r="K22" s="193">
        <f>第4週!D31</f>
        <v>3.051948051948052</v>
      </c>
      <c r="L22" s="193">
        <f>第4週!D32</f>
        <v>1.35</v>
      </c>
      <c r="M22" s="91">
        <v>2.5</v>
      </c>
      <c r="N22" s="202"/>
      <c r="O22" s="309">
        <f t="shared" si="1"/>
        <v>748.47943722943728</v>
      </c>
      <c r="P22" s="140"/>
    </row>
    <row r="23" spans="1:18" s="22" customFormat="1" ht="33" customHeight="1">
      <c r="A23" s="57" t="s">
        <v>277</v>
      </c>
      <c r="B23" s="106" t="s">
        <v>74</v>
      </c>
      <c r="C23" s="212" t="str">
        <f>第4週!I5</f>
        <v>白米飯</v>
      </c>
      <c r="D23" s="75" t="str">
        <f>第4週!I6</f>
        <v>古早味湯飯</v>
      </c>
      <c r="E23" s="133" t="str">
        <f>第4週!I14</f>
        <v>奶黃包</v>
      </c>
      <c r="F23" s="133" t="str">
        <f>第4週!I20</f>
        <v>季節蔬菜</v>
      </c>
      <c r="G23" s="70">
        <f>第4週!I22</f>
        <v>0</v>
      </c>
      <c r="H23" s="643" t="s">
        <v>94</v>
      </c>
      <c r="I23" s="133" t="s">
        <v>394</v>
      </c>
      <c r="J23" s="300" t="e">
        <f>第4週!K30</f>
        <v>#REF!</v>
      </c>
      <c r="K23" s="295" t="e">
        <f>第4週!K31</f>
        <v>#REF!</v>
      </c>
      <c r="L23" s="295" t="e">
        <f>第4週!K32</f>
        <v>#REF!</v>
      </c>
      <c r="M23" s="74">
        <v>2.5</v>
      </c>
      <c r="N23" s="197">
        <v>1</v>
      </c>
      <c r="O23" s="307" t="e">
        <f t="shared" si="1"/>
        <v>#REF!</v>
      </c>
      <c r="P23" s="140"/>
    </row>
    <row r="24" spans="1:18" s="22" customFormat="1" ht="33" customHeight="1">
      <c r="A24" s="57" t="s">
        <v>195</v>
      </c>
      <c r="B24" s="127" t="s">
        <v>71</v>
      </c>
      <c r="C24" s="637" t="str">
        <f>第4週!M5</f>
        <v>糙米飯</v>
      </c>
      <c r="D24" s="638" t="str">
        <f>第4週!M7</f>
        <v>韓式泡菜燒肉(煮)</v>
      </c>
      <c r="E24" s="634" t="str">
        <f>第4週!M12</f>
        <v>蔥爆豆干(炒)</v>
      </c>
      <c r="F24" s="635" t="str">
        <f>第4週!M17</f>
        <v>季節蔬菜</v>
      </c>
      <c r="G24" s="635" t="str">
        <f>第4週!M22</f>
        <v>銀蘿油腐湯</v>
      </c>
      <c r="H24" s="126"/>
      <c r="I24" s="133" t="s">
        <v>396</v>
      </c>
      <c r="J24" s="300">
        <f>第4週!O30</f>
        <v>6</v>
      </c>
      <c r="K24" s="295">
        <f>第4週!O31</f>
        <v>3.5584415584415581</v>
      </c>
      <c r="L24" s="295">
        <f>第4週!O32</f>
        <v>1.42</v>
      </c>
      <c r="M24" s="74">
        <v>2.5</v>
      </c>
      <c r="N24" s="197"/>
      <c r="O24" s="307">
        <f t="shared" si="1"/>
        <v>834.88311688311683</v>
      </c>
      <c r="P24" s="140"/>
    </row>
    <row r="25" spans="1:18" s="22" customFormat="1" ht="33" customHeight="1">
      <c r="A25" s="57" t="s">
        <v>156</v>
      </c>
      <c r="B25" s="106" t="s">
        <v>72</v>
      </c>
      <c r="C25" s="212" t="str">
        <f>第4週!T5</f>
        <v>糙米飯</v>
      </c>
      <c r="D25" s="75" t="str">
        <f>第4週!T7</f>
        <v>黑胡椒雞肉(炒)</v>
      </c>
      <c r="E25" s="76" t="str">
        <f>第4週!T12</f>
        <v>芹菜黑輪(拌)</v>
      </c>
      <c r="F25" s="133" t="str">
        <f>第4週!T17</f>
        <v>有機蔬菜</v>
      </c>
      <c r="G25" s="70" t="str">
        <f>第4週!T22</f>
        <v>玉米濃湯</v>
      </c>
      <c r="H25" s="126"/>
      <c r="I25" s="133" t="s">
        <v>411</v>
      </c>
      <c r="J25" s="300">
        <f>第4週!V30</f>
        <v>6.9014565826330525</v>
      </c>
      <c r="K25" s="295">
        <f>第4週!V31</f>
        <v>2.5038961038961038</v>
      </c>
      <c r="L25" s="295">
        <f>第4週!V32</f>
        <v>1.6300000000000001</v>
      </c>
      <c r="M25" s="74">
        <v>2.5</v>
      </c>
      <c r="N25" s="197">
        <v>1</v>
      </c>
      <c r="O25" s="307">
        <f t="shared" si="1"/>
        <v>884.14416857652145</v>
      </c>
      <c r="P25" s="140"/>
    </row>
    <row r="26" spans="1:18" s="22" customFormat="1" ht="33" customHeight="1" thickBot="1">
      <c r="A26" s="57" t="s">
        <v>157</v>
      </c>
      <c r="B26" s="107" t="s">
        <v>73</v>
      </c>
      <c r="C26" s="215" t="str">
        <f>第4週!AA5</f>
        <v>白米飯</v>
      </c>
      <c r="D26" s="150" t="str">
        <f>第4週!AA7</f>
        <v>粉蒸肉排(炒)</v>
      </c>
      <c r="E26" s="150" t="str">
        <f>第4週!AA12</f>
        <v>黃瓜肉片(燴)</v>
      </c>
      <c r="F26" s="71" t="str">
        <f>第4週!AA17</f>
        <v>季節蔬菜</v>
      </c>
      <c r="G26" s="94" t="str">
        <f>第4週!AA22</f>
        <v>海芽蛋花湯</v>
      </c>
      <c r="H26" s="644"/>
      <c r="I26" s="647" t="s">
        <v>379</v>
      </c>
      <c r="J26" s="298">
        <f>第4週!AC30</f>
        <v>5</v>
      </c>
      <c r="K26" s="194">
        <f>第4週!AC31</f>
        <v>2.761038961038961</v>
      </c>
      <c r="L26" s="194">
        <f>第4週!AC32</f>
        <v>1.5</v>
      </c>
      <c r="M26" s="72">
        <v>2.5</v>
      </c>
      <c r="N26" s="345"/>
      <c r="O26" s="482">
        <f t="shared" si="1"/>
        <v>707.07792207792204</v>
      </c>
      <c r="P26" s="140"/>
    </row>
    <row r="27" spans="1:18" s="22" customFormat="1" ht="33" customHeight="1" thickTop="1" thickBot="1">
      <c r="A27" s="346" t="s">
        <v>278</v>
      </c>
      <c r="B27" s="347" t="s">
        <v>70</v>
      </c>
      <c r="C27" s="348" t="str">
        <f>第5週!B5</f>
        <v>白米飯</v>
      </c>
      <c r="D27" s="349" t="str">
        <f>第5週!B7</f>
        <v>番茄魚(煮)</v>
      </c>
      <c r="E27" s="349" t="str">
        <f>第5週!B12</f>
        <v>芹菜豆乾(炒)</v>
      </c>
      <c r="F27" s="349" t="str">
        <f>第5週!B17</f>
        <v>有機蔬菜</v>
      </c>
      <c r="G27" s="349" t="str">
        <f>第5週!B22</f>
        <v>薑絲冬瓜湯</v>
      </c>
      <c r="H27" s="645"/>
      <c r="I27" s="646" t="s">
        <v>409</v>
      </c>
      <c r="J27" s="350">
        <f>第5週!D30</f>
        <v>6</v>
      </c>
      <c r="K27" s="351">
        <f>第5週!F29</f>
        <v>3.3828571428571426</v>
      </c>
      <c r="L27" s="352">
        <f>第5週!D32</f>
        <v>2.1</v>
      </c>
      <c r="M27" s="353">
        <f>第5週!D35</f>
        <v>2.5</v>
      </c>
      <c r="N27" s="354"/>
      <c r="O27" s="355">
        <f>J27*70+K27*75+L27*25+M27*45+N27*60</f>
        <v>838.71428571428567</v>
      </c>
      <c r="P27" s="140"/>
    </row>
    <row r="28" spans="1:18" s="22" customFormat="1" ht="33" customHeight="1" thickTop="1">
      <c r="A28" s="346" t="s">
        <v>279</v>
      </c>
      <c r="B28" s="106" t="s">
        <v>280</v>
      </c>
      <c r="C28" s="109" t="str">
        <f>第5週!I5</f>
        <v>糙米飯</v>
      </c>
      <c r="D28" s="133" t="str">
        <f>第5週!I7</f>
        <v>蔥爆雞丁(煮)</v>
      </c>
      <c r="E28" s="133" t="str">
        <f>第5週!I12</f>
        <v>南瓜燴蛋(燴)</v>
      </c>
      <c r="F28" s="133" t="str">
        <f>第5週!I17</f>
        <v>有機蔬菜</v>
      </c>
      <c r="G28" s="133" t="str">
        <f>第5週!I22</f>
        <v>綠豆湯</v>
      </c>
      <c r="H28" s="126" t="s">
        <v>13</v>
      </c>
      <c r="I28" s="126" t="s">
        <v>410</v>
      </c>
      <c r="J28" s="300">
        <f>第5週!K30</f>
        <v>7.4901960784313726</v>
      </c>
      <c r="K28" s="295">
        <f>第5週!K31</f>
        <v>2.3064935064935064</v>
      </c>
      <c r="L28" s="422">
        <f>第5週!K32</f>
        <v>1.2</v>
      </c>
      <c r="M28" s="74">
        <v>2.5</v>
      </c>
      <c r="N28" s="198"/>
      <c r="O28" s="355">
        <f>J28*70+K28*75+L28*25+M28*45+N28*60</f>
        <v>839.80073847720905</v>
      </c>
      <c r="P28" s="140"/>
    </row>
    <row r="29" spans="1:18" s="183" customFormat="1" ht="16.5" customHeight="1">
      <c r="A29" s="724" t="s">
        <v>87</v>
      </c>
      <c r="B29" s="724"/>
      <c r="C29" s="724"/>
      <c r="D29" s="724"/>
      <c r="E29" s="724"/>
      <c r="F29" s="724"/>
      <c r="G29" s="724"/>
      <c r="H29" s="724"/>
      <c r="I29" s="236"/>
      <c r="J29" s="181"/>
      <c r="K29" s="182"/>
      <c r="L29" s="182"/>
      <c r="M29" s="182"/>
      <c r="N29" s="182"/>
      <c r="O29" s="182"/>
    </row>
    <row r="30" spans="1:18" s="184" customFormat="1" ht="16.5" customHeight="1">
      <c r="A30" s="725" t="s">
        <v>88</v>
      </c>
      <c r="B30" s="725"/>
      <c r="C30" s="725"/>
      <c r="D30" s="725"/>
      <c r="E30" s="725"/>
      <c r="F30" s="725"/>
      <c r="G30" s="725"/>
      <c r="H30" s="725"/>
      <c r="I30" s="725"/>
      <c r="J30" s="725"/>
      <c r="K30" s="725"/>
      <c r="L30" s="725"/>
      <c r="M30" s="725"/>
      <c r="N30" s="725"/>
      <c r="O30" s="725"/>
      <c r="P30" s="725"/>
      <c r="Q30" s="725"/>
      <c r="R30" s="725"/>
    </row>
    <row r="31" spans="1:18" s="184" customFormat="1" ht="16.5" customHeight="1">
      <c r="A31" s="185" t="s">
        <v>89</v>
      </c>
      <c r="B31" s="185"/>
      <c r="C31" s="185"/>
      <c r="E31" s="186"/>
      <c r="F31" s="186"/>
      <c r="G31" s="186"/>
      <c r="H31" s="185"/>
      <c r="I31" s="185"/>
      <c r="J31" s="187"/>
      <c r="K31" s="181"/>
      <c r="L31" s="181"/>
      <c r="M31" s="181"/>
      <c r="N31" s="181"/>
      <c r="O31" s="188"/>
      <c r="P31" s="189"/>
      <c r="Q31" s="189"/>
    </row>
    <row r="32" spans="1:18" s="224" customFormat="1" ht="25.5" customHeight="1">
      <c r="A32" s="222"/>
      <c r="B32" s="222"/>
      <c r="C32" s="223" t="s">
        <v>90</v>
      </c>
      <c r="D32" s="222"/>
      <c r="E32" s="223" t="s">
        <v>448</v>
      </c>
      <c r="F32" s="222"/>
      <c r="G32" s="225" t="s">
        <v>449</v>
      </c>
      <c r="H32" s="222"/>
      <c r="I32" s="222"/>
      <c r="J32" s="225"/>
      <c r="K32" s="222"/>
      <c r="L32" s="222"/>
      <c r="M32" s="222"/>
      <c r="N32" s="225"/>
    </row>
    <row r="33" spans="1:21" s="22" customFormat="1">
      <c r="A33" s="30"/>
      <c r="B33" s="21"/>
      <c r="C33" s="16"/>
      <c r="D33" s="16"/>
      <c r="E33" s="21"/>
      <c r="F33" s="21"/>
      <c r="G33" s="21"/>
      <c r="H33" s="21"/>
      <c r="I33" s="21"/>
      <c r="J33" s="48"/>
      <c r="K33" s="48"/>
      <c r="L33" s="48"/>
      <c r="M33" s="48"/>
      <c r="N33" s="48"/>
      <c r="O33" s="48"/>
      <c r="P33" s="140"/>
    </row>
    <row r="34" spans="1:21" s="22" customFormat="1" ht="25.5">
      <c r="A34" s="30"/>
      <c r="B34" s="21"/>
      <c r="C34" s="47"/>
      <c r="D34" s="104"/>
      <c r="E34" s="47"/>
      <c r="F34" s="47"/>
      <c r="G34" s="47"/>
      <c r="H34" s="47"/>
      <c r="I34" s="47"/>
      <c r="J34" s="14"/>
      <c r="K34" s="45"/>
      <c r="L34" s="21"/>
      <c r="M34" s="21"/>
      <c r="N34" s="45"/>
      <c r="O34" s="26"/>
      <c r="P34" s="26"/>
    </row>
    <row r="35" spans="1:21" s="22" customFormat="1">
      <c r="A35" s="30"/>
      <c r="B35" s="21"/>
      <c r="C35" s="16"/>
      <c r="D35" s="16"/>
      <c r="E35" s="21"/>
      <c r="F35" s="21"/>
      <c r="G35" s="21"/>
      <c r="H35" s="21"/>
      <c r="I35" s="21"/>
      <c r="J35" s="48"/>
      <c r="K35" s="48"/>
      <c r="L35" s="48"/>
      <c r="M35" s="48"/>
      <c r="N35" s="48"/>
      <c r="O35" s="48"/>
      <c r="P35" s="140"/>
    </row>
    <row r="36" spans="1:21" s="19" customFormat="1" ht="24.6" customHeight="1">
      <c r="A36" s="29"/>
      <c r="B36" s="15"/>
      <c r="C36" s="32"/>
      <c r="D36" s="47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Q36" s="32"/>
      <c r="R36" s="32"/>
      <c r="S36" s="32"/>
      <c r="T36" s="32"/>
      <c r="U36" s="32"/>
    </row>
    <row r="37" spans="1:21" s="19" customFormat="1" ht="22.5" customHeight="1">
      <c r="A37" s="29"/>
      <c r="B37" s="15"/>
      <c r="C37" s="32"/>
      <c r="D37" s="32"/>
      <c r="E37" s="79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21" s="19" customFormat="1" ht="21.75" customHeight="1">
      <c r="A38" s="29"/>
      <c r="B38" s="15"/>
      <c r="C38" s="64"/>
      <c r="D38" s="64"/>
      <c r="E38" s="80"/>
      <c r="F38" s="64"/>
      <c r="G38" s="64"/>
      <c r="J38" s="21"/>
      <c r="K38" s="21"/>
      <c r="L38" s="21"/>
      <c r="M38" s="21"/>
      <c r="N38" s="21"/>
      <c r="O38" s="26"/>
    </row>
    <row r="39" spans="1:21" s="19" customFormat="1" ht="24.6" customHeight="1">
      <c r="A39" s="29"/>
      <c r="B39" s="15"/>
      <c r="C39" s="21"/>
      <c r="D39" s="21"/>
      <c r="E39" s="78"/>
      <c r="F39" s="21"/>
      <c r="G39" s="21"/>
      <c r="J39" s="21"/>
      <c r="K39" s="21"/>
      <c r="L39" s="21"/>
      <c r="M39" s="21"/>
      <c r="N39" s="21"/>
      <c r="O39" s="26"/>
    </row>
    <row r="40" spans="1:21" s="18" customFormat="1" ht="24.6" customHeight="1">
      <c r="A40" s="29"/>
      <c r="E40" s="66"/>
      <c r="Q40" s="19"/>
      <c r="R40" s="19"/>
    </row>
    <row r="41" spans="1:21" s="18" customFormat="1" ht="24.6" customHeight="1">
      <c r="A41" s="29"/>
      <c r="E41" s="66"/>
      <c r="Q41" s="19"/>
      <c r="R41" s="19"/>
    </row>
    <row r="42" spans="1:21" s="18" customFormat="1" ht="24.6" customHeight="1">
      <c r="A42" s="29"/>
      <c r="B42" s="15"/>
      <c r="C42" s="14"/>
      <c r="D42" s="14"/>
      <c r="E42" s="81"/>
      <c r="F42" s="14"/>
      <c r="G42" s="14"/>
      <c r="H42" s="19"/>
      <c r="I42" s="19"/>
      <c r="J42" s="21"/>
      <c r="K42" s="21"/>
      <c r="L42" s="21"/>
      <c r="M42" s="21"/>
      <c r="N42" s="21"/>
      <c r="O42" s="26"/>
      <c r="Q42" s="19"/>
      <c r="R42" s="19"/>
    </row>
    <row r="43" spans="1:21" ht="16.5" customHeight="1">
      <c r="A43" s="30"/>
      <c r="B43" s="19"/>
      <c r="C43" s="16"/>
      <c r="D43" s="16"/>
      <c r="E43" s="78"/>
      <c r="F43" s="21"/>
      <c r="G43" s="21"/>
      <c r="H43" s="20"/>
      <c r="I43" s="20"/>
      <c r="J43" s="21"/>
      <c r="K43" s="21"/>
      <c r="L43" s="21"/>
      <c r="M43" s="21"/>
      <c r="N43" s="21"/>
      <c r="O43" s="26"/>
      <c r="Q43" s="22"/>
      <c r="R43" s="22"/>
    </row>
    <row r="47" spans="1:21" s="18" customFormat="1" ht="33.75" customHeight="1">
      <c r="A47" s="28"/>
      <c r="C47" s="28"/>
      <c r="D47" s="28"/>
      <c r="E47" s="77"/>
      <c r="F47" s="28"/>
      <c r="G47" s="28"/>
      <c r="J47" s="28"/>
      <c r="K47" s="28"/>
      <c r="L47" s="28"/>
      <c r="M47" s="28"/>
      <c r="N47" s="28"/>
      <c r="O47" s="28"/>
    </row>
  </sheetData>
  <mergeCells count="6">
    <mergeCell ref="A29:H29"/>
    <mergeCell ref="A30:R30"/>
    <mergeCell ref="A1:O1"/>
    <mergeCell ref="D2:F2"/>
    <mergeCell ref="D8:E8"/>
    <mergeCell ref="F8:G8"/>
  </mergeCells>
  <phoneticPr fontId="1" type="noConversion"/>
  <printOptions horizontalCentered="1"/>
  <pageMargins left="0" right="0" top="0" bottom="0" header="0" footer="0"/>
  <pageSetup paperSize="9" scale="6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50"/>
  <sheetViews>
    <sheetView topLeftCell="A2" zoomScale="80" zoomScaleNormal="80" workbookViewId="0">
      <selection activeCell="A38" sqref="A38:U38"/>
    </sheetView>
  </sheetViews>
  <sheetFormatPr defaultColWidth="8.875" defaultRowHeight="16.5"/>
  <cols>
    <col min="1" max="1" width="8.875" style="3"/>
    <col min="2" max="2" width="9.5" style="3" customWidth="1"/>
    <col min="3" max="3" width="10.625" style="3" customWidth="1"/>
    <col min="4" max="4" width="8.375" style="3" customWidth="1"/>
    <col min="5" max="7" width="5.625" style="3" hidden="1" customWidth="1"/>
    <col min="8" max="8" width="5.625" style="3" customWidth="1"/>
    <col min="9" max="9" width="9.625" style="3" customWidth="1"/>
    <col min="10" max="10" width="10.625" style="3" customWidth="1"/>
    <col min="11" max="11" width="8.375" style="3" customWidth="1"/>
    <col min="12" max="14" width="5.625" style="3" hidden="1" customWidth="1"/>
    <col min="15" max="15" width="5.625" style="3" customWidth="1"/>
    <col min="16" max="16" width="9.625" style="3" customWidth="1"/>
    <col min="17" max="17" width="10.625" style="4" customWidth="1"/>
    <col min="18" max="18" width="8.375" style="3" customWidth="1"/>
    <col min="19" max="19" width="5.625" style="3" customWidth="1"/>
    <col min="20" max="20" width="9.625" style="3" customWidth="1"/>
    <col min="21" max="21" width="10.625" style="3" customWidth="1"/>
    <col min="22" max="22" width="8.375" style="3" customWidth="1"/>
    <col min="23" max="23" width="5.625" style="3" customWidth="1"/>
    <col min="24" max="24" width="9.625" style="3" customWidth="1"/>
    <col min="25" max="25" width="10.625" style="3" customWidth="1"/>
    <col min="26" max="26" width="8.375" style="3" customWidth="1"/>
    <col min="27" max="29" width="5.625" style="3" hidden="1" customWidth="1"/>
    <col min="30" max="30" width="5.625" style="3" customWidth="1"/>
    <col min="31" max="16384" width="8.875" style="3"/>
  </cols>
  <sheetData>
    <row r="1" spans="1:52" ht="21" customHeight="1">
      <c r="A1" s="829" t="s">
        <v>386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829"/>
      <c r="P1" s="829"/>
      <c r="Q1" s="829"/>
      <c r="R1" s="829"/>
      <c r="S1" s="829"/>
      <c r="T1" s="829"/>
      <c r="U1" s="829"/>
      <c r="V1" s="829"/>
      <c r="W1" s="829"/>
      <c r="X1" s="829"/>
      <c r="Y1" s="829"/>
      <c r="Z1" s="829"/>
      <c r="AA1" s="231"/>
      <c r="AB1" s="231"/>
      <c r="AC1" s="231"/>
      <c r="AD1" s="231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</row>
    <row r="2" spans="1:52" ht="21" customHeight="1" thickBot="1">
      <c r="A2" s="232" t="s">
        <v>447</v>
      </c>
      <c r="B2" s="9"/>
      <c r="C2" s="165"/>
      <c r="D2" s="9"/>
      <c r="E2" s="233"/>
      <c r="F2" s="234"/>
      <c r="G2" s="356"/>
      <c r="H2" s="9"/>
      <c r="I2" s="9"/>
      <c r="J2" s="9"/>
      <c r="L2" s="233"/>
      <c r="M2" s="234"/>
      <c r="N2" s="356"/>
      <c r="P2" s="9"/>
      <c r="Q2" s="9"/>
      <c r="R2" s="9"/>
      <c r="S2" s="9"/>
      <c r="T2" s="911" t="s">
        <v>5</v>
      </c>
      <c r="U2" s="912"/>
      <c r="V2" s="912"/>
      <c r="W2" s="9"/>
      <c r="X2" s="911" t="s">
        <v>7</v>
      </c>
      <c r="Y2" s="911"/>
      <c r="Z2" s="911"/>
      <c r="AA2" s="233"/>
      <c r="AB2" s="234"/>
      <c r="AC2" s="356"/>
      <c r="AD2" s="233"/>
      <c r="AE2" s="357"/>
      <c r="AF2" s="233"/>
      <c r="AG2" s="233"/>
      <c r="AH2" s="233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7"/>
      <c r="AU2" s="407"/>
      <c r="AV2" s="407"/>
      <c r="AW2" s="407"/>
      <c r="AX2" s="407"/>
      <c r="AY2" s="407"/>
      <c r="AZ2" s="407"/>
    </row>
    <row r="3" spans="1:52" s="4" customFormat="1" ht="20.25" customHeight="1" thickBot="1">
      <c r="A3" s="25" t="s">
        <v>23</v>
      </c>
      <c r="B3" s="832">
        <v>45746</v>
      </c>
      <c r="C3" s="975"/>
      <c r="D3" s="834" t="s">
        <v>264</v>
      </c>
      <c r="E3" s="835"/>
      <c r="F3" s="835"/>
      <c r="G3" s="835"/>
      <c r="H3" s="836"/>
      <c r="I3" s="832">
        <v>45747</v>
      </c>
      <c r="J3" s="975"/>
      <c r="K3" s="838" t="s">
        <v>96</v>
      </c>
      <c r="L3" s="838"/>
      <c r="M3" s="838"/>
      <c r="N3" s="838"/>
      <c r="O3" s="839"/>
      <c r="P3" s="973"/>
      <c r="Q3" s="974"/>
      <c r="R3" s="838" t="s">
        <v>97</v>
      </c>
      <c r="S3" s="839"/>
      <c r="T3" s="973"/>
      <c r="U3" s="974"/>
      <c r="V3" s="838" t="s">
        <v>98</v>
      </c>
      <c r="W3" s="839"/>
      <c r="X3" s="973"/>
      <c r="Y3" s="974"/>
      <c r="Z3" s="971" t="s">
        <v>99</v>
      </c>
      <c r="AA3" s="971"/>
      <c r="AB3" s="971"/>
      <c r="AC3" s="971"/>
      <c r="AD3" s="972"/>
    </row>
    <row r="4" spans="1:52" s="4" customFormat="1" ht="18" customHeight="1">
      <c r="A4" s="50" t="s">
        <v>25</v>
      </c>
      <c r="B4" s="51" t="s">
        <v>265</v>
      </c>
      <c r="C4" s="52" t="s">
        <v>44</v>
      </c>
      <c r="D4" s="52" t="s">
        <v>266</v>
      </c>
      <c r="E4" s="6" t="s">
        <v>132</v>
      </c>
      <c r="F4" s="6" t="s">
        <v>133</v>
      </c>
      <c r="G4" s="6" t="s">
        <v>134</v>
      </c>
      <c r="H4" s="230" t="s">
        <v>69</v>
      </c>
      <c r="I4" s="358" t="s">
        <v>67</v>
      </c>
      <c r="J4" s="52" t="s">
        <v>68</v>
      </c>
      <c r="K4" s="52" t="s">
        <v>266</v>
      </c>
      <c r="L4" s="6" t="s">
        <v>132</v>
      </c>
      <c r="M4" s="6" t="s">
        <v>133</v>
      </c>
      <c r="N4" s="6" t="s">
        <v>134</v>
      </c>
      <c r="O4" s="230" t="s">
        <v>69</v>
      </c>
      <c r="P4" s="5" t="s">
        <v>265</v>
      </c>
      <c r="Q4" s="52" t="s">
        <v>44</v>
      </c>
      <c r="R4" s="6" t="s">
        <v>266</v>
      </c>
      <c r="S4" s="230" t="s">
        <v>69</v>
      </c>
      <c r="T4" s="10" t="s">
        <v>265</v>
      </c>
      <c r="U4" s="52" t="s">
        <v>44</v>
      </c>
      <c r="V4" s="11" t="s">
        <v>266</v>
      </c>
      <c r="W4" s="230" t="s">
        <v>69</v>
      </c>
      <c r="X4" s="7" t="s">
        <v>265</v>
      </c>
      <c r="Y4" s="256" t="s">
        <v>44</v>
      </c>
      <c r="Z4" s="6" t="s">
        <v>266</v>
      </c>
      <c r="AA4" s="6" t="s">
        <v>132</v>
      </c>
      <c r="AB4" s="6" t="s">
        <v>133</v>
      </c>
      <c r="AC4" s="6" t="s">
        <v>134</v>
      </c>
      <c r="AD4" s="230" t="s">
        <v>69</v>
      </c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</row>
    <row r="5" spans="1:52" s="359" customFormat="1" ht="18" customHeight="1">
      <c r="A5" s="879" t="s">
        <v>2</v>
      </c>
      <c r="B5" s="849" t="s">
        <v>57</v>
      </c>
      <c r="C5" s="178" t="s">
        <v>41</v>
      </c>
      <c r="D5" s="406">
        <v>120</v>
      </c>
      <c r="E5" s="238">
        <f>D5/20</f>
        <v>6</v>
      </c>
      <c r="F5" s="238"/>
      <c r="G5" s="238"/>
      <c r="H5" s="238"/>
      <c r="I5" s="849" t="s">
        <v>59</v>
      </c>
      <c r="J5" s="418" t="s">
        <v>8</v>
      </c>
      <c r="K5" s="418">
        <v>80</v>
      </c>
      <c r="L5" s="238">
        <f>K5/20</f>
        <v>4</v>
      </c>
      <c r="M5" s="238"/>
      <c r="N5" s="238"/>
      <c r="O5" s="154"/>
      <c r="P5" s="805"/>
      <c r="Q5" s="406"/>
      <c r="R5" s="406"/>
      <c r="S5" s="169"/>
      <c r="T5" s="845"/>
      <c r="U5" s="82"/>
      <c r="V5" s="406"/>
      <c r="W5" s="169"/>
      <c r="X5" s="849"/>
      <c r="Y5" s="178"/>
      <c r="Z5" s="406"/>
      <c r="AA5" s="238"/>
      <c r="AB5" s="238"/>
      <c r="AC5" s="238"/>
      <c r="AD5" s="239"/>
      <c r="AE5" s="155"/>
      <c r="AF5" s="155"/>
      <c r="AG5" s="155"/>
    </row>
    <row r="6" spans="1:52" s="359" customFormat="1" ht="18" customHeight="1">
      <c r="A6" s="894"/>
      <c r="B6" s="850"/>
      <c r="C6" s="178"/>
      <c r="D6" s="406"/>
      <c r="E6" s="238"/>
      <c r="F6" s="238"/>
      <c r="G6" s="238"/>
      <c r="H6" s="238"/>
      <c r="I6" s="850"/>
      <c r="J6" s="171" t="s">
        <v>35</v>
      </c>
      <c r="K6" s="170">
        <v>20</v>
      </c>
      <c r="L6" s="238">
        <f>K6/20</f>
        <v>1</v>
      </c>
      <c r="M6" s="238"/>
      <c r="N6" s="238"/>
      <c r="O6" s="425"/>
      <c r="P6" s="806"/>
      <c r="Q6" s="170"/>
      <c r="R6" s="170"/>
      <c r="S6" s="169"/>
      <c r="T6" s="846"/>
      <c r="U6" s="131"/>
      <c r="V6" s="170"/>
      <c r="W6" s="169"/>
      <c r="X6" s="850"/>
      <c r="Y6" s="178"/>
      <c r="Z6" s="406"/>
      <c r="AA6" s="238"/>
      <c r="AB6" s="238"/>
      <c r="AC6" s="238"/>
      <c r="AD6" s="239"/>
      <c r="AE6" s="159"/>
      <c r="AF6" s="408"/>
      <c r="AG6" s="155"/>
    </row>
    <row r="7" spans="1:52" s="359" customFormat="1" ht="18" customHeight="1">
      <c r="A7" s="879" t="s">
        <v>27</v>
      </c>
      <c r="B7" s="960" t="s">
        <v>313</v>
      </c>
      <c r="C7" s="178" t="s">
        <v>267</v>
      </c>
      <c r="D7" s="156">
        <v>75</v>
      </c>
      <c r="E7" s="240"/>
      <c r="F7" s="240">
        <f>D7/35</f>
        <v>2.1428571428571428</v>
      </c>
      <c r="G7" s="240"/>
      <c r="H7" s="238"/>
      <c r="I7" s="953" t="s">
        <v>380</v>
      </c>
      <c r="J7" s="434" t="s">
        <v>182</v>
      </c>
      <c r="K7" s="435">
        <v>85</v>
      </c>
      <c r="L7" s="240"/>
      <c r="M7" s="240">
        <f>K7*0.8/35</f>
        <v>1.9428571428571428</v>
      </c>
      <c r="N7" s="240"/>
      <c r="O7" s="435"/>
      <c r="P7" s="806"/>
      <c r="Q7" s="142"/>
      <c r="R7" s="142"/>
      <c r="S7" s="169"/>
      <c r="T7" s="882"/>
      <c r="U7" s="122"/>
      <c r="V7" s="406"/>
      <c r="W7" s="54"/>
      <c r="X7" s="960"/>
      <c r="Y7" s="178"/>
      <c r="Z7" s="156"/>
      <c r="AA7" s="240"/>
      <c r="AB7" s="240"/>
      <c r="AC7" s="240"/>
      <c r="AD7" s="239"/>
      <c r="AE7" s="159"/>
      <c r="AF7" s="408"/>
      <c r="AG7" s="155"/>
    </row>
    <row r="8" spans="1:52" s="359" customFormat="1" ht="18" customHeight="1">
      <c r="A8" s="879"/>
      <c r="B8" s="961"/>
      <c r="C8" s="257" t="s">
        <v>314</v>
      </c>
      <c r="D8" s="302">
        <v>30</v>
      </c>
      <c r="E8" s="241"/>
      <c r="F8" s="241"/>
      <c r="G8" s="244">
        <f t="shared" ref="G8:G9" si="0">D8/100</f>
        <v>0.3</v>
      </c>
      <c r="H8" s="238"/>
      <c r="I8" s="954"/>
      <c r="J8" s="434" t="s">
        <v>318</v>
      </c>
      <c r="K8" s="435">
        <v>15</v>
      </c>
      <c r="L8" s="241"/>
      <c r="M8" s="241"/>
      <c r="N8" s="244">
        <f>K8/100</f>
        <v>0.15</v>
      </c>
      <c r="O8" s="436"/>
      <c r="P8" s="806"/>
      <c r="Q8" s="142"/>
      <c r="R8" s="142"/>
      <c r="S8" s="169"/>
      <c r="T8" s="882"/>
      <c r="U8" s="171"/>
      <c r="V8" s="171"/>
      <c r="W8" s="54"/>
      <c r="X8" s="961"/>
      <c r="Y8" s="257"/>
      <c r="Z8" s="302"/>
      <c r="AA8" s="241"/>
      <c r="AB8" s="241"/>
      <c r="AC8" s="240"/>
      <c r="AD8" s="239"/>
      <c r="AE8" s="159"/>
      <c r="AF8" s="408"/>
      <c r="AG8" s="155"/>
    </row>
    <row r="9" spans="1:52" s="359" customFormat="1" ht="18" customHeight="1">
      <c r="A9" s="879"/>
      <c r="B9" s="961"/>
      <c r="C9" s="257" t="s">
        <v>140</v>
      </c>
      <c r="D9" s="302">
        <v>15</v>
      </c>
      <c r="E9" s="242"/>
      <c r="F9" s="240"/>
      <c r="G9" s="244">
        <f t="shared" si="0"/>
        <v>0.15</v>
      </c>
      <c r="H9" s="238"/>
      <c r="I9" s="954"/>
      <c r="J9" s="437" t="s">
        <v>307</v>
      </c>
      <c r="K9" s="435">
        <v>20</v>
      </c>
      <c r="L9" s="242"/>
      <c r="M9" s="240"/>
      <c r="N9" s="244">
        <f t="shared" ref="N9:N10" si="1">K9/100</f>
        <v>0.2</v>
      </c>
      <c r="O9" s="435"/>
      <c r="P9" s="806"/>
      <c r="Q9" s="142"/>
      <c r="R9" s="142"/>
      <c r="S9" s="169"/>
      <c r="T9" s="882"/>
      <c r="U9" s="171"/>
      <c r="V9" s="171"/>
      <c r="W9" s="54"/>
      <c r="X9" s="961"/>
      <c r="Y9" s="257"/>
      <c r="Z9" s="302"/>
      <c r="AA9" s="242"/>
      <c r="AB9" s="240"/>
      <c r="AC9" s="240"/>
      <c r="AD9" s="239"/>
      <c r="AE9" s="159"/>
      <c r="AF9" s="408"/>
      <c r="AG9" s="155"/>
      <c r="AH9" s="191"/>
      <c r="AI9" s="191"/>
      <c r="AJ9" s="191"/>
    </row>
    <row r="10" spans="1:52" s="359" customFormat="1" ht="18" customHeight="1">
      <c r="A10" s="879"/>
      <c r="B10" s="961"/>
      <c r="C10" s="257"/>
      <c r="D10" s="171"/>
      <c r="E10" s="242"/>
      <c r="F10" s="240"/>
      <c r="G10" s="241"/>
      <c r="H10" s="238"/>
      <c r="I10" s="954"/>
      <c r="J10" s="434" t="s">
        <v>319</v>
      </c>
      <c r="K10" s="438">
        <v>10</v>
      </c>
      <c r="L10" s="242"/>
      <c r="M10" s="240"/>
      <c r="N10" s="244">
        <f t="shared" si="1"/>
        <v>0.1</v>
      </c>
      <c r="O10" s="436"/>
      <c r="P10" s="806"/>
      <c r="Q10" s="142"/>
      <c r="R10" s="171"/>
      <c r="S10" s="169"/>
      <c r="T10" s="882"/>
      <c r="U10" s="171"/>
      <c r="V10" s="171"/>
      <c r="W10" s="54"/>
      <c r="X10" s="961"/>
      <c r="Y10" s="257"/>
      <c r="Z10" s="171"/>
      <c r="AA10" s="242"/>
      <c r="AB10" s="240"/>
      <c r="AC10" s="241"/>
      <c r="AD10" s="239"/>
      <c r="AE10" s="160"/>
      <c r="AF10" s="408"/>
      <c r="AG10" s="155"/>
      <c r="AH10" s="191"/>
      <c r="AI10" s="191"/>
      <c r="AJ10" s="191"/>
    </row>
    <row r="11" spans="1:52" s="359" customFormat="1" ht="18" customHeight="1">
      <c r="A11" s="879"/>
      <c r="B11" s="962"/>
      <c r="C11" s="258"/>
      <c r="D11" s="302"/>
      <c r="E11" s="240"/>
      <c r="F11" s="240"/>
      <c r="G11" s="241"/>
      <c r="H11" s="238"/>
      <c r="I11" s="955"/>
      <c r="J11" s="439"/>
      <c r="K11" s="438"/>
      <c r="L11" s="240"/>
      <c r="M11" s="240"/>
      <c r="N11" s="241"/>
      <c r="O11" s="435"/>
      <c r="P11" s="807"/>
      <c r="Q11" s="360"/>
      <c r="R11" s="360"/>
      <c r="S11" s="169"/>
      <c r="T11" s="882"/>
      <c r="U11" s="171"/>
      <c r="V11" s="171"/>
      <c r="W11" s="54"/>
      <c r="X11" s="962"/>
      <c r="Y11" s="258"/>
      <c r="Z11" s="302"/>
      <c r="AA11" s="240"/>
      <c r="AB11" s="240"/>
      <c r="AC11" s="241"/>
      <c r="AD11" s="239"/>
      <c r="AE11" s="408"/>
      <c r="AF11" s="13"/>
      <c r="AG11" s="155"/>
      <c r="AH11" s="191"/>
      <c r="AI11" s="191"/>
      <c r="AJ11" s="191"/>
    </row>
    <row r="12" spans="1:52" s="359" customFormat="1" ht="18" customHeight="1">
      <c r="A12" s="878" t="s">
        <v>29</v>
      </c>
      <c r="B12" s="805" t="s">
        <v>207</v>
      </c>
      <c r="C12" s="250" t="s">
        <v>32</v>
      </c>
      <c r="D12" s="406">
        <v>20</v>
      </c>
      <c r="E12" s="243"/>
      <c r="F12" s="243"/>
      <c r="G12" s="244">
        <f>D12/100</f>
        <v>0.2</v>
      </c>
      <c r="H12" s="238"/>
      <c r="I12" s="953" t="s">
        <v>381</v>
      </c>
      <c r="J12" s="437" t="s">
        <v>292</v>
      </c>
      <c r="K12" s="440">
        <v>70</v>
      </c>
      <c r="L12" s="243">
        <f>K12/85</f>
        <v>0.82352941176470584</v>
      </c>
      <c r="M12" s="243"/>
      <c r="N12" s="244"/>
      <c r="O12" s="435"/>
      <c r="P12" s="970"/>
      <c r="Q12" s="406"/>
      <c r="R12" s="59"/>
      <c r="S12" s="169"/>
      <c r="T12" s="805"/>
      <c r="U12" s="145"/>
      <c r="V12" s="145"/>
      <c r="W12" s="54"/>
      <c r="X12" s="805"/>
      <c r="Y12" s="250"/>
      <c r="Z12" s="406"/>
      <c r="AA12" s="243"/>
      <c r="AB12" s="243"/>
      <c r="AC12" s="244"/>
      <c r="AD12" s="239"/>
      <c r="AE12" s="408"/>
      <c r="AF12" s="13"/>
      <c r="AG12" s="155"/>
      <c r="AH12" s="191"/>
      <c r="AI12" s="191"/>
      <c r="AJ12" s="191"/>
    </row>
    <row r="13" spans="1:52" s="359" customFormat="1" ht="18" customHeight="1">
      <c r="A13" s="879"/>
      <c r="B13" s="806"/>
      <c r="C13" s="259" t="s">
        <v>206</v>
      </c>
      <c r="D13" s="171">
        <v>20</v>
      </c>
      <c r="E13" s="243"/>
      <c r="F13" s="244">
        <f>D13/35</f>
        <v>0.5714285714285714</v>
      </c>
      <c r="G13" s="244"/>
      <c r="H13" s="238"/>
      <c r="I13" s="954"/>
      <c r="J13" s="437" t="s">
        <v>52</v>
      </c>
      <c r="K13" s="440">
        <v>20</v>
      </c>
      <c r="L13" s="243"/>
      <c r="M13" s="244">
        <f>K13/55</f>
        <v>0.36363636363636365</v>
      </c>
      <c r="N13" s="244"/>
      <c r="O13" s="435"/>
      <c r="P13" s="949"/>
      <c r="Q13" s="406"/>
      <c r="R13" s="59"/>
      <c r="S13" s="169"/>
      <c r="T13" s="806"/>
      <c r="U13" s="172"/>
      <c r="V13" s="145"/>
      <c r="W13" s="54"/>
      <c r="X13" s="806"/>
      <c r="Y13" s="259"/>
      <c r="Z13" s="171"/>
      <c r="AA13" s="243"/>
      <c r="AB13" s="244"/>
      <c r="AC13" s="244"/>
      <c r="AD13" s="239"/>
      <c r="AE13" s="408"/>
      <c r="AF13" s="122"/>
      <c r="AG13" s="191"/>
      <c r="AH13" s="191"/>
      <c r="AI13" s="191"/>
      <c r="AJ13" s="191"/>
    </row>
    <row r="14" spans="1:52" s="359" customFormat="1" ht="18" customHeight="1">
      <c r="A14" s="879"/>
      <c r="B14" s="806"/>
      <c r="C14" s="250" t="s">
        <v>24</v>
      </c>
      <c r="D14" s="406">
        <v>10</v>
      </c>
      <c r="E14" s="245"/>
      <c r="F14" s="244"/>
      <c r="G14" s="244">
        <f>D14/100</f>
        <v>0.1</v>
      </c>
      <c r="H14" s="238"/>
      <c r="I14" s="954"/>
      <c r="J14" s="437" t="s">
        <v>320</v>
      </c>
      <c r="K14" s="440"/>
      <c r="L14" s="245"/>
      <c r="M14" s="244"/>
      <c r="N14" s="244"/>
      <c r="O14" s="435"/>
      <c r="P14" s="806"/>
      <c r="Q14" s="406"/>
      <c r="R14" s="406"/>
      <c r="S14" s="169"/>
      <c r="T14" s="806"/>
      <c r="U14" s="145"/>
      <c r="V14" s="145"/>
      <c r="W14" s="54"/>
      <c r="X14" s="806"/>
      <c r="Y14" s="259"/>
      <c r="Z14" s="171"/>
      <c r="AA14" s="244"/>
      <c r="AB14" s="244"/>
      <c r="AC14" s="244"/>
      <c r="AD14" s="239"/>
      <c r="AE14" s="408"/>
      <c r="AF14" s="408"/>
      <c r="AG14" s="191"/>
      <c r="AH14" s="191"/>
      <c r="AI14" s="191"/>
      <c r="AJ14" s="191"/>
    </row>
    <row r="15" spans="1:52" s="359" customFormat="1" ht="18" customHeight="1">
      <c r="A15" s="879"/>
      <c r="B15" s="806"/>
      <c r="C15" s="250" t="s">
        <v>263</v>
      </c>
      <c r="D15" s="406">
        <v>15</v>
      </c>
      <c r="E15" s="245"/>
      <c r="F15" s="244">
        <f>D15/35</f>
        <v>0.42857142857142855</v>
      </c>
      <c r="G15" s="244"/>
      <c r="H15" s="238"/>
      <c r="I15" s="954"/>
      <c r="J15" s="437"/>
      <c r="K15" s="440"/>
      <c r="L15" s="245"/>
      <c r="M15" s="244"/>
      <c r="N15" s="244"/>
      <c r="O15" s="435"/>
      <c r="P15" s="806"/>
      <c r="Q15" s="143"/>
      <c r="R15" s="132"/>
      <c r="S15" s="169"/>
      <c r="T15" s="806"/>
      <c r="U15" s="145"/>
      <c r="V15" s="145"/>
      <c r="W15" s="54"/>
      <c r="X15" s="806"/>
      <c r="Y15" s="250"/>
      <c r="Z15" s="406"/>
      <c r="AA15" s="245"/>
      <c r="AB15" s="244"/>
      <c r="AC15" s="244"/>
      <c r="AD15" s="239"/>
      <c r="AE15" s="190"/>
      <c r="AF15" s="49"/>
      <c r="AG15" s="191"/>
      <c r="AH15" s="191"/>
      <c r="AI15" s="191"/>
      <c r="AJ15" s="191"/>
    </row>
    <row r="16" spans="1:52" s="359" customFormat="1" ht="18" customHeight="1">
      <c r="A16" s="879"/>
      <c r="B16" s="807"/>
      <c r="C16" s="257" t="s">
        <v>316</v>
      </c>
      <c r="D16" s="171">
        <v>20</v>
      </c>
      <c r="E16" s="245"/>
      <c r="F16" s="245"/>
      <c r="G16" s="245">
        <f>D16/100</f>
        <v>0.2</v>
      </c>
      <c r="H16" s="238"/>
      <c r="I16" s="955"/>
      <c r="J16" s="437"/>
      <c r="K16" s="435"/>
      <c r="L16" s="245"/>
      <c r="M16" s="245"/>
      <c r="N16" s="245"/>
      <c r="O16" s="435"/>
      <c r="P16" s="807"/>
      <c r="Q16" s="144"/>
      <c r="R16" s="154"/>
      <c r="S16" s="169"/>
      <c r="T16" s="807"/>
      <c r="U16" s="171"/>
      <c r="V16" s="171"/>
      <c r="W16" s="54"/>
      <c r="X16" s="807"/>
      <c r="Y16" s="260"/>
      <c r="Z16" s="303"/>
      <c r="AA16" s="245"/>
      <c r="AB16" s="245"/>
      <c r="AC16" s="245"/>
      <c r="AD16" s="239"/>
      <c r="AE16" s="155"/>
      <c r="AF16" s="191"/>
      <c r="AG16" s="191"/>
      <c r="AH16" s="191"/>
      <c r="AI16" s="191"/>
      <c r="AJ16" s="191"/>
      <c r="AL16" s="325"/>
      <c r="AM16" s="325"/>
      <c r="AN16" s="325"/>
    </row>
    <row r="17" spans="1:52" ht="18" customHeight="1">
      <c r="A17" s="967" t="s">
        <v>63</v>
      </c>
      <c r="B17" s="777" t="s">
        <v>47</v>
      </c>
      <c r="C17" s="250" t="s">
        <v>60</v>
      </c>
      <c r="D17" s="406">
        <v>75</v>
      </c>
      <c r="E17" s="246"/>
      <c r="F17" s="246"/>
      <c r="G17" s="240">
        <f>D17/100</f>
        <v>0.75</v>
      </c>
      <c r="H17" s="238"/>
      <c r="I17" s="777" t="s">
        <v>47</v>
      </c>
      <c r="J17" s="250" t="s">
        <v>60</v>
      </c>
      <c r="K17" s="418">
        <v>75</v>
      </c>
      <c r="L17" s="246"/>
      <c r="M17" s="246"/>
      <c r="N17" s="240">
        <f>K17/100</f>
        <v>0.75</v>
      </c>
      <c r="O17" s="238"/>
      <c r="P17" s="963"/>
      <c r="Q17" s="171"/>
      <c r="R17" s="406"/>
      <c r="S17" s="169"/>
      <c r="T17" s="777"/>
      <c r="U17" s="171"/>
      <c r="V17" s="406"/>
      <c r="W17" s="54"/>
      <c r="X17" s="777"/>
      <c r="Y17" s="250"/>
      <c r="Z17" s="406"/>
      <c r="AA17" s="246"/>
      <c r="AB17" s="246"/>
      <c r="AC17" s="240"/>
      <c r="AD17" s="239"/>
      <c r="AE17" s="103"/>
      <c r="AF17" s="408"/>
      <c r="AG17" s="407"/>
      <c r="AH17" s="407"/>
      <c r="AI17" s="237"/>
      <c r="AJ17" s="34"/>
      <c r="AK17" s="12"/>
      <c r="AL17" s="103"/>
      <c r="AM17" s="408"/>
      <c r="AN17" s="409"/>
      <c r="AO17" s="12"/>
      <c r="AP17" s="237"/>
      <c r="AQ17" s="237"/>
      <c r="AR17" s="34"/>
      <c r="AS17" s="12"/>
      <c r="AT17" s="12"/>
      <c r="AU17" s="407"/>
      <c r="AV17" s="34"/>
      <c r="AW17" s="12"/>
      <c r="AX17" s="237"/>
      <c r="AY17" s="407"/>
      <c r="AZ17" s="407"/>
    </row>
    <row r="18" spans="1:52" ht="18" customHeight="1">
      <c r="A18" s="968"/>
      <c r="B18" s="778"/>
      <c r="C18" s="956" t="s">
        <v>51</v>
      </c>
      <c r="D18" s="406"/>
      <c r="E18" s="246"/>
      <c r="F18" s="246"/>
      <c r="G18" s="246"/>
      <c r="H18" s="238"/>
      <c r="I18" s="778"/>
      <c r="J18" s="956" t="s">
        <v>51</v>
      </c>
      <c r="K18" s="418"/>
      <c r="L18" s="246"/>
      <c r="M18" s="246"/>
      <c r="N18" s="246"/>
      <c r="O18" s="238"/>
      <c r="P18" s="964"/>
      <c r="Q18" s="966"/>
      <c r="R18" s="173"/>
      <c r="S18" s="169"/>
      <c r="T18" s="778"/>
      <c r="U18" s="786"/>
      <c r="V18" s="171"/>
      <c r="W18" s="54"/>
      <c r="X18" s="778"/>
      <c r="Y18" s="956"/>
      <c r="Z18" s="406"/>
      <c r="AA18" s="246"/>
      <c r="AB18" s="246"/>
      <c r="AC18" s="246"/>
      <c r="AD18" s="239"/>
      <c r="AE18" s="103"/>
      <c r="AF18" s="408"/>
      <c r="AG18" s="407"/>
      <c r="AH18" s="407"/>
      <c r="AI18" s="237"/>
      <c r="AJ18" s="34"/>
      <c r="AK18" s="33"/>
      <c r="AL18" s="103"/>
      <c r="AM18" s="408"/>
      <c r="AN18" s="409"/>
      <c r="AO18" s="33"/>
      <c r="AP18" s="12"/>
      <c r="AQ18" s="237"/>
      <c r="AR18" s="34"/>
      <c r="AS18" s="33"/>
      <c r="AT18" s="12"/>
      <c r="AU18" s="407"/>
      <c r="AV18" s="34"/>
      <c r="AW18" s="33"/>
      <c r="AX18" s="12"/>
      <c r="AY18" s="407"/>
      <c r="AZ18" s="407"/>
    </row>
    <row r="19" spans="1:52" ht="18" customHeight="1">
      <c r="A19" s="968"/>
      <c r="B19" s="778"/>
      <c r="C19" s="957"/>
      <c r="D19" s="171"/>
      <c r="E19" s="246"/>
      <c r="F19" s="246"/>
      <c r="G19" s="246"/>
      <c r="H19" s="238"/>
      <c r="I19" s="778"/>
      <c r="J19" s="957"/>
      <c r="K19" s="171"/>
      <c r="L19" s="246"/>
      <c r="M19" s="246"/>
      <c r="N19" s="444"/>
      <c r="O19" s="443"/>
      <c r="P19" s="964"/>
      <c r="Q19" s="966"/>
      <c r="R19" s="173"/>
      <c r="S19" s="169"/>
      <c r="T19" s="778"/>
      <c r="U19" s="787"/>
      <c r="V19" s="171"/>
      <c r="W19" s="54"/>
      <c r="X19" s="778"/>
      <c r="Y19" s="957"/>
      <c r="Z19" s="171"/>
      <c r="AA19" s="246"/>
      <c r="AB19" s="246"/>
      <c r="AC19" s="246"/>
      <c r="AD19" s="239"/>
      <c r="AE19" s="408"/>
      <c r="AF19" s="408"/>
      <c r="AG19" s="407"/>
      <c r="AH19" s="407"/>
      <c r="AI19" s="237"/>
      <c r="AJ19" s="34"/>
      <c r="AK19" s="33"/>
      <c r="AL19" s="103"/>
      <c r="AM19" s="408"/>
      <c r="AN19" s="409"/>
      <c r="AO19" s="33"/>
      <c r="AP19" s="12"/>
      <c r="AQ19" s="237"/>
      <c r="AR19" s="34"/>
      <c r="AS19" s="33"/>
      <c r="AT19" s="12"/>
      <c r="AU19" s="407"/>
      <c r="AV19" s="34"/>
      <c r="AW19" s="33"/>
      <c r="AX19" s="12"/>
      <c r="AY19" s="407"/>
      <c r="AZ19" s="407"/>
    </row>
    <row r="20" spans="1:52" ht="18" customHeight="1">
      <c r="A20" s="968"/>
      <c r="B20" s="778"/>
      <c r="C20" s="957"/>
      <c r="D20" s="406"/>
      <c r="E20" s="246"/>
      <c r="F20" s="246"/>
      <c r="G20" s="246"/>
      <c r="H20" s="238"/>
      <c r="I20" s="778"/>
      <c r="J20" s="957"/>
      <c r="K20" s="418"/>
      <c r="L20" s="246"/>
      <c r="M20" s="246"/>
      <c r="N20" s="444"/>
      <c r="O20" s="443"/>
      <c r="P20" s="964"/>
      <c r="Q20" s="966"/>
      <c r="R20" s="174"/>
      <c r="S20" s="169"/>
      <c r="T20" s="778"/>
      <c r="U20" s="787"/>
      <c r="V20" s="171"/>
      <c r="W20" s="54"/>
      <c r="X20" s="778"/>
      <c r="Y20" s="957"/>
      <c r="Z20" s="406"/>
      <c r="AA20" s="246"/>
      <c r="AB20" s="246"/>
      <c r="AC20" s="246"/>
      <c r="AD20" s="239"/>
      <c r="AE20" s="408"/>
      <c r="AF20" s="407"/>
      <c r="AG20" s="407"/>
      <c r="AH20" s="407"/>
      <c r="AI20" s="237"/>
      <c r="AJ20" s="34"/>
      <c r="AK20" s="33"/>
      <c r="AL20" s="103"/>
      <c r="AM20" s="408"/>
      <c r="AN20" s="409"/>
      <c r="AO20" s="33"/>
      <c r="AP20" s="237"/>
      <c r="AQ20" s="237"/>
      <c r="AR20" s="34"/>
      <c r="AS20" s="33"/>
      <c r="AT20" s="12"/>
      <c r="AU20" s="407"/>
      <c r="AV20" s="34"/>
      <c r="AW20" s="33"/>
      <c r="AX20" s="237"/>
      <c r="AY20" s="407"/>
      <c r="AZ20" s="407"/>
    </row>
    <row r="21" spans="1:52" ht="18" customHeight="1">
      <c r="A21" s="969"/>
      <c r="B21" s="779"/>
      <c r="C21" s="958"/>
      <c r="D21" s="406"/>
      <c r="E21" s="246"/>
      <c r="F21" s="246"/>
      <c r="G21" s="246"/>
      <c r="H21" s="238"/>
      <c r="I21" s="779"/>
      <c r="J21" s="958"/>
      <c r="K21" s="418"/>
      <c r="L21" s="246"/>
      <c r="M21" s="246"/>
      <c r="N21" s="444"/>
      <c r="O21" s="443"/>
      <c r="P21" s="965"/>
      <c r="Q21" s="966"/>
      <c r="R21" s="174"/>
      <c r="S21" s="169"/>
      <c r="T21" s="779"/>
      <c r="U21" s="788"/>
      <c r="V21" s="171"/>
      <c r="W21" s="54"/>
      <c r="X21" s="779"/>
      <c r="Y21" s="958"/>
      <c r="Z21" s="406"/>
      <c r="AA21" s="246"/>
      <c r="AB21" s="246"/>
      <c r="AC21" s="246"/>
      <c r="AD21" s="239"/>
      <c r="AE21" s="103"/>
      <c r="AF21" s="407"/>
      <c r="AG21" s="407"/>
      <c r="AH21" s="407"/>
      <c r="AI21" s="237"/>
      <c r="AJ21" s="34"/>
      <c r="AK21" s="33"/>
      <c r="AL21" s="103"/>
      <c r="AM21" s="408"/>
      <c r="AN21" s="409"/>
      <c r="AO21" s="33"/>
      <c r="AP21" s="237"/>
      <c r="AQ21" s="237"/>
      <c r="AR21" s="34"/>
      <c r="AS21" s="33"/>
      <c r="AT21" s="12"/>
      <c r="AU21" s="407"/>
      <c r="AV21" s="34"/>
      <c r="AW21" s="33"/>
      <c r="AX21" s="237"/>
      <c r="AY21" s="407"/>
      <c r="AZ21" s="407"/>
    </row>
    <row r="22" spans="1:52" ht="18" customHeight="1">
      <c r="A22" s="856" t="s">
        <v>31</v>
      </c>
      <c r="B22" s="904" t="s">
        <v>166</v>
      </c>
      <c r="C22" s="178" t="s">
        <v>102</v>
      </c>
      <c r="D22" s="406">
        <v>40</v>
      </c>
      <c r="E22" s="246"/>
      <c r="F22" s="246"/>
      <c r="G22" s="240">
        <f>D22/100</f>
        <v>0.4</v>
      </c>
      <c r="H22" s="238"/>
      <c r="I22" s="778" t="s">
        <v>321</v>
      </c>
      <c r="J22" s="418" t="s">
        <v>322</v>
      </c>
      <c r="K22" s="442">
        <v>25</v>
      </c>
      <c r="L22" s="246">
        <f>K22/15</f>
        <v>1.6666666666666667</v>
      </c>
      <c r="M22" s="246"/>
      <c r="N22" s="240"/>
      <c r="O22" s="426"/>
      <c r="P22" s="805"/>
      <c r="Q22" s="171"/>
      <c r="R22" s="406"/>
      <c r="S22" s="169"/>
      <c r="T22" s="805"/>
      <c r="U22" s="406"/>
      <c r="V22" s="406"/>
      <c r="W22" s="54"/>
      <c r="X22" s="904"/>
      <c r="Y22" s="178"/>
      <c r="Z22" s="406"/>
      <c r="AA22" s="246"/>
      <c r="AB22" s="246"/>
      <c r="AC22" s="240"/>
      <c r="AD22" s="239"/>
      <c r="AE22" s="103"/>
      <c r="AF22" s="407"/>
      <c r="AG22" s="407"/>
      <c r="AH22" s="407"/>
      <c r="AI22" s="237"/>
      <c r="AJ22" s="158"/>
      <c r="AK22" s="237"/>
      <c r="AL22" s="408"/>
      <c r="AM22" s="163"/>
      <c r="AN22" s="164"/>
      <c r="AO22" s="12"/>
      <c r="AP22" s="12"/>
      <c r="AQ22" s="237"/>
      <c r="AR22" s="802"/>
      <c r="AS22" s="12"/>
      <c r="AT22" s="12"/>
      <c r="AU22" s="407"/>
      <c r="AV22" s="737"/>
      <c r="AW22" s="13"/>
      <c r="AX22" s="13"/>
      <c r="AY22" s="407"/>
      <c r="AZ22" s="407"/>
    </row>
    <row r="23" spans="1:52" ht="18" customHeight="1">
      <c r="A23" s="856"/>
      <c r="B23" s="905"/>
      <c r="C23" s="250" t="s">
        <v>167</v>
      </c>
      <c r="D23" s="406" t="s">
        <v>34</v>
      </c>
      <c r="E23" s="246"/>
      <c r="F23" s="246"/>
      <c r="G23" s="246"/>
      <c r="H23" s="246"/>
      <c r="I23" s="778"/>
      <c r="J23" s="171" t="s">
        <v>323</v>
      </c>
      <c r="K23" s="442">
        <v>5</v>
      </c>
      <c r="L23" s="246"/>
      <c r="M23" s="246"/>
      <c r="N23" s="444"/>
      <c r="O23" s="426"/>
      <c r="P23" s="806"/>
      <c r="Q23" s="171"/>
      <c r="R23" s="406"/>
      <c r="S23" s="169"/>
      <c r="T23" s="806"/>
      <c r="U23" s="171"/>
      <c r="V23" s="406"/>
      <c r="W23" s="54"/>
      <c r="X23" s="905"/>
      <c r="Y23" s="250"/>
      <c r="Z23" s="406"/>
      <c r="AA23" s="246"/>
      <c r="AB23" s="246"/>
      <c r="AC23" s="246"/>
      <c r="AD23" s="239"/>
      <c r="AE23" s="103"/>
      <c r="AF23" s="407"/>
      <c r="AG23" s="407"/>
      <c r="AH23" s="407"/>
      <c r="AI23" s="237"/>
      <c r="AJ23" s="158"/>
      <c r="AK23" s="12"/>
      <c r="AL23" s="408"/>
      <c r="AM23" s="163"/>
      <c r="AN23" s="164"/>
      <c r="AO23" s="12"/>
      <c r="AP23" s="12"/>
      <c r="AQ23" s="237"/>
      <c r="AR23" s="802"/>
      <c r="AS23" s="12"/>
      <c r="AT23" s="12"/>
      <c r="AU23" s="407"/>
      <c r="AV23" s="737"/>
      <c r="AW23" s="237"/>
      <c r="AX23" s="237"/>
      <c r="AY23" s="407"/>
      <c r="AZ23" s="407"/>
    </row>
    <row r="24" spans="1:52" ht="18" customHeight="1">
      <c r="A24" s="856"/>
      <c r="B24" s="905"/>
      <c r="C24" s="250" t="s">
        <v>315</v>
      </c>
      <c r="D24" s="406">
        <v>12</v>
      </c>
      <c r="E24" s="246"/>
      <c r="F24" s="246">
        <f>D24/50</f>
        <v>0.24</v>
      </c>
      <c r="G24" s="246"/>
      <c r="H24" s="246"/>
      <c r="I24" s="778"/>
      <c r="J24" s="171"/>
      <c r="K24" s="442"/>
      <c r="L24" s="246"/>
      <c r="M24" s="246"/>
      <c r="N24" s="444"/>
      <c r="O24" s="426"/>
      <c r="P24" s="806"/>
      <c r="Q24" s="171"/>
      <c r="R24" s="406"/>
      <c r="S24" s="169"/>
      <c r="T24" s="806"/>
      <c r="U24" s="406"/>
      <c r="V24" s="406"/>
      <c r="W24" s="54"/>
      <c r="X24" s="905"/>
      <c r="Y24" s="250"/>
      <c r="Z24" s="406"/>
      <c r="AA24" s="246"/>
      <c r="AB24" s="246"/>
      <c r="AC24" s="246"/>
      <c r="AD24" s="239"/>
      <c r="AE24" s="407"/>
      <c r="AF24" s="407"/>
      <c r="AG24" s="407"/>
      <c r="AH24" s="407"/>
      <c r="AI24" s="237"/>
      <c r="AJ24" s="158"/>
      <c r="AK24" s="12"/>
      <c r="AL24" s="103"/>
      <c r="AM24" s="163"/>
      <c r="AN24" s="164"/>
      <c r="AO24" s="12"/>
      <c r="AP24" s="12"/>
      <c r="AQ24" s="237"/>
      <c r="AR24" s="802"/>
      <c r="AS24" s="12"/>
      <c r="AT24" s="12"/>
      <c r="AU24" s="407"/>
      <c r="AV24" s="737"/>
      <c r="AW24" s="12"/>
      <c r="AX24" s="237"/>
      <c r="AY24" s="407"/>
      <c r="AZ24" s="407"/>
    </row>
    <row r="25" spans="1:52" ht="18" customHeight="1">
      <c r="A25" s="856"/>
      <c r="B25" s="905"/>
      <c r="C25" s="250"/>
      <c r="D25" s="171"/>
      <c r="E25" s="246"/>
      <c r="F25" s="246"/>
      <c r="G25" s="246"/>
      <c r="H25" s="246"/>
      <c r="I25" s="778"/>
      <c r="J25" s="171"/>
      <c r="K25" s="442"/>
      <c r="L25" s="246"/>
      <c r="M25" s="246"/>
      <c r="N25" s="444"/>
      <c r="O25" s="426"/>
      <c r="P25" s="806"/>
      <c r="Q25" s="171"/>
      <c r="R25" s="174"/>
      <c r="S25" s="169"/>
      <c r="T25" s="806"/>
      <c r="U25" s="171"/>
      <c r="V25" s="171"/>
      <c r="W25" s="54"/>
      <c r="X25" s="905"/>
      <c r="Y25" s="250"/>
      <c r="Z25" s="171"/>
      <c r="AA25" s="246"/>
      <c r="AB25" s="246"/>
      <c r="AC25" s="246"/>
      <c r="AD25" s="2"/>
      <c r="AE25" s="103"/>
      <c r="AF25" s="408"/>
      <c r="AG25" s="407"/>
      <c r="AH25" s="407"/>
      <c r="AI25" s="237"/>
      <c r="AJ25" s="158"/>
      <c r="AK25" s="12"/>
      <c r="AL25" s="103"/>
      <c r="AM25" s="163"/>
      <c r="AN25" s="164"/>
      <c r="AO25" s="12"/>
      <c r="AP25" s="12"/>
      <c r="AQ25" s="237"/>
      <c r="AR25" s="802"/>
      <c r="AS25" s="12"/>
      <c r="AT25" s="12"/>
      <c r="AU25" s="407"/>
      <c r="AV25" s="737"/>
      <c r="AW25" s="12"/>
      <c r="AX25" s="13"/>
      <c r="AY25" s="407"/>
      <c r="AZ25" s="407"/>
    </row>
    <row r="26" spans="1:52" ht="18" customHeight="1">
      <c r="A26" s="856"/>
      <c r="B26" s="906"/>
      <c r="C26" s="361"/>
      <c r="D26" s="176"/>
      <c r="E26" s="246"/>
      <c r="F26" s="246"/>
      <c r="G26" s="246"/>
      <c r="H26" s="246"/>
      <c r="I26" s="779"/>
      <c r="J26" s="171"/>
      <c r="K26" s="442"/>
      <c r="L26" s="246"/>
      <c r="M26" s="246"/>
      <c r="N26" s="444"/>
      <c r="O26" s="426"/>
      <c r="P26" s="807"/>
      <c r="Q26" s="171"/>
      <c r="R26" s="173"/>
      <c r="S26" s="169"/>
      <c r="T26" s="807"/>
      <c r="U26" s="171"/>
      <c r="V26" s="406"/>
      <c r="W26" s="54"/>
      <c r="X26" s="906"/>
      <c r="Y26" s="361"/>
      <c r="Z26" s="176"/>
      <c r="AA26" s="246"/>
      <c r="AB26" s="246"/>
      <c r="AC26" s="246"/>
      <c r="AD26" s="262"/>
      <c r="AE26" s="137"/>
      <c r="AF26" s="122"/>
      <c r="AG26" s="122"/>
      <c r="AH26" s="407"/>
      <c r="AI26" s="237"/>
      <c r="AJ26" s="158"/>
      <c r="AK26" s="12"/>
      <c r="AL26" s="103"/>
      <c r="AM26" s="163"/>
      <c r="AN26" s="164"/>
      <c r="AO26" s="12"/>
      <c r="AP26" s="12"/>
      <c r="AQ26" s="237"/>
      <c r="AR26" s="802"/>
      <c r="AS26" s="12"/>
      <c r="AT26" s="12"/>
      <c r="AU26" s="407"/>
      <c r="AV26" s="737"/>
      <c r="AW26" s="12"/>
      <c r="AX26" s="237"/>
      <c r="AY26" s="407"/>
      <c r="AZ26" s="407"/>
    </row>
    <row r="27" spans="1:52" s="168" customFormat="1">
      <c r="A27" s="403" t="s">
        <v>103</v>
      </c>
      <c r="B27" s="403" t="s">
        <v>103</v>
      </c>
      <c r="C27" s="403"/>
      <c r="D27" s="56"/>
      <c r="E27" s="247"/>
      <c r="F27" s="247"/>
      <c r="G27" s="247"/>
      <c r="H27" s="178"/>
      <c r="I27" s="405" t="s">
        <v>103</v>
      </c>
      <c r="J27" s="413" t="str">
        <f>月菜單!H28</f>
        <v>水果</v>
      </c>
      <c r="K27" s="56" t="s">
        <v>104</v>
      </c>
      <c r="L27" s="247"/>
      <c r="M27" s="247"/>
      <c r="N27" s="247"/>
      <c r="O27" s="169"/>
      <c r="P27" s="402"/>
      <c r="Q27" s="406"/>
      <c r="R27" s="56"/>
      <c r="S27" s="169"/>
      <c r="T27" s="403"/>
      <c r="U27" s="403"/>
      <c r="V27" s="56"/>
      <c r="W27" s="54"/>
      <c r="X27" s="402"/>
      <c r="Y27" s="178"/>
      <c r="Z27" s="304"/>
      <c r="AA27" s="247"/>
      <c r="AB27" s="247"/>
      <c r="AC27" s="247"/>
      <c r="AD27" s="169"/>
      <c r="AE27" s="49"/>
      <c r="AF27" s="407"/>
      <c r="AG27" s="122"/>
      <c r="AH27" s="404"/>
      <c r="AI27" s="404"/>
      <c r="AJ27" s="404"/>
    </row>
    <row r="28" spans="1:52" ht="17.25" thickBot="1">
      <c r="A28" s="8" t="s">
        <v>105</v>
      </c>
      <c r="B28" s="83" t="s">
        <v>200</v>
      </c>
      <c r="C28" s="301" t="str">
        <f>月菜單!I27</f>
        <v>鮮奶</v>
      </c>
      <c r="D28" s="84" t="s">
        <v>199</v>
      </c>
      <c r="E28" s="248"/>
      <c r="F28" s="248"/>
      <c r="G28" s="248"/>
      <c r="H28" s="88"/>
      <c r="I28" s="83" t="s">
        <v>200</v>
      </c>
      <c r="J28" s="410" t="str">
        <f>月菜單!I28</f>
        <v>茶葉蛋</v>
      </c>
      <c r="K28" s="84"/>
      <c r="L28" s="248"/>
      <c r="M28" s="248"/>
      <c r="N28" s="248"/>
      <c r="O28" s="85"/>
      <c r="P28" s="83"/>
      <c r="Q28" s="180"/>
      <c r="R28" s="84"/>
      <c r="S28" s="169"/>
      <c r="T28" s="83"/>
      <c r="U28" s="410"/>
      <c r="V28" s="84"/>
      <c r="W28" s="169"/>
      <c r="X28" s="83"/>
      <c r="Y28" s="261"/>
      <c r="Z28" s="84"/>
      <c r="AA28" s="248"/>
      <c r="AB28" s="248"/>
      <c r="AC28" s="248"/>
      <c r="AD28" s="85"/>
      <c r="AE28" s="407"/>
      <c r="AF28" s="407"/>
      <c r="AG28" s="404"/>
    </row>
    <row r="29" spans="1:52" ht="18" customHeight="1">
      <c r="A29" s="746" t="s">
        <v>14</v>
      </c>
      <c r="B29" s="749" t="s">
        <v>15</v>
      </c>
      <c r="C29" s="750"/>
      <c r="D29" s="343"/>
      <c r="E29" s="344">
        <f>SUM(E5:E26)</f>
        <v>6</v>
      </c>
      <c r="F29" s="344">
        <f t="shared" ref="F29:G29" si="2">SUM(F5:F26)</f>
        <v>3.3828571428571426</v>
      </c>
      <c r="G29" s="344">
        <f t="shared" si="2"/>
        <v>2.1</v>
      </c>
      <c r="H29" s="269"/>
      <c r="I29" s="749" t="s">
        <v>15</v>
      </c>
      <c r="J29" s="750"/>
      <c r="K29" s="343"/>
      <c r="L29" s="344">
        <f>SUM(L5:L26)</f>
        <v>7.4901960784313726</v>
      </c>
      <c r="M29" s="344">
        <f t="shared" ref="M29:N29" si="3">SUM(M5:M26)</f>
        <v>2.3064935064935064</v>
      </c>
      <c r="N29" s="344">
        <f t="shared" si="3"/>
        <v>1.2</v>
      </c>
      <c r="O29" s="269"/>
      <c r="P29" s="749"/>
      <c r="Q29" s="959"/>
      <c r="R29" s="749"/>
      <c r="S29" s="959"/>
      <c r="T29" s="749"/>
      <c r="U29" s="959"/>
      <c r="V29" s="749"/>
      <c r="W29" s="959"/>
      <c r="X29" s="749"/>
      <c r="Y29" s="750"/>
      <c r="Z29" s="305"/>
      <c r="AA29" s="249">
        <f>SUM(AA5:AA28)</f>
        <v>0</v>
      </c>
      <c r="AB29" s="249">
        <f>SUM(AB5:AB28)</f>
        <v>0</v>
      </c>
      <c r="AC29" s="249">
        <f>SUM(AC5:AC28)</f>
        <v>0</v>
      </c>
      <c r="AD29" s="263"/>
      <c r="AE29" s="137"/>
      <c r="AF29" s="404"/>
      <c r="AG29" s="404"/>
      <c r="AH29" s="407"/>
      <c r="AI29" s="407"/>
      <c r="AJ29" s="407"/>
    </row>
    <row r="30" spans="1:52" ht="18" customHeight="1">
      <c r="A30" s="747"/>
      <c r="B30" s="755" t="s">
        <v>64</v>
      </c>
      <c r="C30" s="760"/>
      <c r="D30" s="273">
        <f>E29</f>
        <v>6</v>
      </c>
      <c r="E30" s="250"/>
      <c r="F30" s="250"/>
      <c r="G30" s="250"/>
      <c r="H30" s="86"/>
      <c r="I30" s="755" t="s">
        <v>64</v>
      </c>
      <c r="J30" s="760"/>
      <c r="K30" s="273">
        <f>L29</f>
        <v>7.4901960784313726</v>
      </c>
      <c r="L30" s="250"/>
      <c r="M30" s="250"/>
      <c r="N30" s="250"/>
      <c r="O30" s="86"/>
      <c r="P30" s="755"/>
      <c r="Q30" s="756"/>
      <c r="R30" s="171"/>
      <c r="S30" s="86"/>
      <c r="T30" s="755"/>
      <c r="U30" s="756"/>
      <c r="V30" s="171"/>
      <c r="W30" s="169"/>
      <c r="X30" s="755"/>
      <c r="Y30" s="760"/>
      <c r="Z30" s="306"/>
      <c r="AA30" s="250"/>
      <c r="AB30" s="250"/>
      <c r="AC30" s="250"/>
      <c r="AD30" s="86"/>
      <c r="AE30" s="137"/>
      <c r="AF30" s="404"/>
      <c r="AG30" s="404"/>
      <c r="AH30" s="407"/>
      <c r="AI30" s="407"/>
      <c r="AJ30" s="407"/>
    </row>
    <row r="31" spans="1:52" ht="18" customHeight="1">
      <c r="A31" s="747"/>
      <c r="B31" s="755" t="s">
        <v>45</v>
      </c>
      <c r="C31" s="760"/>
      <c r="D31" s="179">
        <f>F29</f>
        <v>3.3828571428571426</v>
      </c>
      <c r="E31" s="251"/>
      <c r="F31" s="251"/>
      <c r="G31" s="251"/>
      <c r="H31" s="86"/>
      <c r="I31" s="755" t="s">
        <v>45</v>
      </c>
      <c r="J31" s="760"/>
      <c r="K31" s="179">
        <f>M29</f>
        <v>2.3064935064935064</v>
      </c>
      <c r="L31" s="251"/>
      <c r="M31" s="251"/>
      <c r="N31" s="251"/>
      <c r="O31" s="86"/>
      <c r="P31" s="755"/>
      <c r="Q31" s="756"/>
      <c r="R31" s="179"/>
      <c r="S31" s="86"/>
      <c r="T31" s="755"/>
      <c r="U31" s="756"/>
      <c r="V31" s="179"/>
      <c r="W31" s="169"/>
      <c r="X31" s="755"/>
      <c r="Y31" s="760"/>
      <c r="Z31" s="179"/>
      <c r="AA31" s="251"/>
      <c r="AB31" s="251"/>
      <c r="AC31" s="251"/>
      <c r="AD31" s="169"/>
      <c r="AE31" s="125"/>
      <c r="AF31" s="408"/>
      <c r="AG31" s="407"/>
      <c r="AH31" s="407"/>
      <c r="AI31" s="407"/>
      <c r="AJ31" s="407"/>
    </row>
    <row r="32" spans="1:52" ht="18" customHeight="1">
      <c r="A32" s="747"/>
      <c r="B32" s="755" t="s">
        <v>268</v>
      </c>
      <c r="C32" s="760"/>
      <c r="D32" s="179">
        <f>G29</f>
        <v>2.1</v>
      </c>
      <c r="E32" s="251"/>
      <c r="F32" s="251"/>
      <c r="G32" s="251"/>
      <c r="H32" s="86"/>
      <c r="I32" s="755" t="s">
        <v>268</v>
      </c>
      <c r="J32" s="760"/>
      <c r="K32" s="179">
        <f>N29</f>
        <v>1.2</v>
      </c>
      <c r="L32" s="251"/>
      <c r="M32" s="251"/>
      <c r="N32" s="251"/>
      <c r="O32" s="86"/>
      <c r="P32" s="755"/>
      <c r="Q32" s="756"/>
      <c r="R32" s="179"/>
      <c r="S32" s="86"/>
      <c r="T32" s="755"/>
      <c r="U32" s="756"/>
      <c r="V32" s="179"/>
      <c r="W32" s="169"/>
      <c r="X32" s="755"/>
      <c r="Y32" s="760"/>
      <c r="Z32" s="179"/>
      <c r="AA32" s="251"/>
      <c r="AB32" s="251"/>
      <c r="AC32" s="251"/>
      <c r="AD32" s="205"/>
      <c r="AE32" s="120"/>
      <c r="AF32" s="123"/>
      <c r="AG32" s="407"/>
      <c r="AH32" s="407"/>
      <c r="AI32" s="407"/>
      <c r="AJ32" s="407"/>
    </row>
    <row r="33" spans="1:36" ht="18" customHeight="1">
      <c r="A33" s="747"/>
      <c r="B33" s="755" t="s">
        <v>269</v>
      </c>
      <c r="C33" s="760"/>
      <c r="D33" s="111"/>
      <c r="E33" s="252"/>
      <c r="F33" s="252"/>
      <c r="G33" s="252"/>
      <c r="H33" s="86"/>
      <c r="I33" s="755" t="s">
        <v>269</v>
      </c>
      <c r="J33" s="760"/>
      <c r="K33" s="111">
        <v>1</v>
      </c>
      <c r="L33" s="252"/>
      <c r="M33" s="252"/>
      <c r="N33" s="252"/>
      <c r="O33" s="86"/>
      <c r="P33" s="755"/>
      <c r="Q33" s="756"/>
      <c r="R33" s="87"/>
      <c r="S33" s="86"/>
      <c r="T33" s="755"/>
      <c r="U33" s="756"/>
      <c r="V33" s="87"/>
      <c r="W33" s="169"/>
      <c r="X33" s="755"/>
      <c r="Y33" s="760"/>
      <c r="Z33" s="87"/>
      <c r="AA33" s="252"/>
      <c r="AB33" s="252"/>
      <c r="AC33" s="252"/>
      <c r="AD33" s="169"/>
      <c r="AE33" s="121"/>
      <c r="AF33" s="136"/>
      <c r="AG33" s="407"/>
      <c r="AH33" s="407"/>
      <c r="AI33" s="407"/>
      <c r="AJ33" s="407"/>
    </row>
    <row r="34" spans="1:36" ht="18" customHeight="1">
      <c r="A34" s="747"/>
      <c r="B34" s="761" t="s">
        <v>10</v>
      </c>
      <c r="C34" s="855"/>
      <c r="D34" s="87"/>
      <c r="E34" s="253"/>
      <c r="F34" s="253"/>
      <c r="G34" s="253"/>
      <c r="H34" s="115"/>
      <c r="I34" s="761" t="s">
        <v>10</v>
      </c>
      <c r="J34" s="855"/>
      <c r="K34" s="87"/>
      <c r="L34" s="253"/>
      <c r="M34" s="253"/>
      <c r="N34" s="253"/>
      <c r="O34" s="115"/>
      <c r="P34" s="761"/>
      <c r="Q34" s="762"/>
      <c r="R34" s="111"/>
      <c r="S34" s="115"/>
      <c r="T34" s="761"/>
      <c r="U34" s="762"/>
      <c r="V34" s="111"/>
      <c r="W34" s="53"/>
      <c r="X34" s="761"/>
      <c r="Y34" s="855"/>
      <c r="Z34" s="111"/>
      <c r="AA34" s="253"/>
      <c r="AB34" s="253"/>
      <c r="AC34" s="253"/>
      <c r="AD34" s="53"/>
      <c r="AE34" s="404"/>
      <c r="AF34" s="404"/>
      <c r="AG34" s="407"/>
      <c r="AH34" s="407"/>
      <c r="AI34" s="407"/>
      <c r="AJ34" s="407"/>
    </row>
    <row r="35" spans="1:36" s="35" customFormat="1" ht="18" customHeight="1">
      <c r="A35" s="747"/>
      <c r="B35" s="755" t="s">
        <v>9</v>
      </c>
      <c r="C35" s="760"/>
      <c r="D35" s="161">
        <v>2.5</v>
      </c>
      <c r="E35" s="254"/>
      <c r="F35" s="254"/>
      <c r="G35" s="254"/>
      <c r="H35" s="99"/>
      <c r="I35" s="755" t="s">
        <v>9</v>
      </c>
      <c r="J35" s="760"/>
      <c r="K35" s="161">
        <v>2.5</v>
      </c>
      <c r="L35" s="254"/>
      <c r="M35" s="254"/>
      <c r="N35" s="254"/>
      <c r="O35" s="99"/>
      <c r="P35" s="755"/>
      <c r="Q35" s="756"/>
      <c r="R35" s="101"/>
      <c r="S35" s="99"/>
      <c r="T35" s="767"/>
      <c r="U35" s="768"/>
      <c r="V35" s="101"/>
      <c r="W35" s="99"/>
      <c r="X35" s="755"/>
      <c r="Y35" s="760"/>
      <c r="Z35" s="101"/>
      <c r="AA35" s="254"/>
      <c r="AB35" s="254"/>
      <c r="AC35" s="254"/>
      <c r="AD35" s="99"/>
    </row>
    <row r="36" spans="1:36" s="35" customFormat="1" ht="18" customHeight="1" thickBot="1">
      <c r="A36" s="748"/>
      <c r="B36" s="743" t="s">
        <v>110</v>
      </c>
      <c r="C36" s="861"/>
      <c r="D36" s="98">
        <f>D30*70+D31*75+D32*25+D33*60+D34*120+D35*45</f>
        <v>838.71428571428567</v>
      </c>
      <c r="E36" s="255"/>
      <c r="F36" s="255"/>
      <c r="G36" s="255"/>
      <c r="H36" s="117"/>
      <c r="I36" s="743" t="s">
        <v>65</v>
      </c>
      <c r="J36" s="861"/>
      <c r="K36" s="98">
        <f>K30*70+K31*75+K32*25+K33*60+K34*120+K35*45</f>
        <v>899.80073847720905</v>
      </c>
      <c r="L36" s="255"/>
      <c r="M36" s="255"/>
      <c r="N36" s="255"/>
      <c r="O36" s="117"/>
      <c r="P36" s="743"/>
      <c r="Q36" s="744"/>
      <c r="R36" s="98"/>
      <c r="S36" s="100"/>
      <c r="T36" s="738"/>
      <c r="U36" s="739"/>
      <c r="V36" s="98"/>
      <c r="W36" s="117"/>
      <c r="X36" s="743"/>
      <c r="Y36" s="861"/>
      <c r="Z36" s="98"/>
      <c r="AA36" s="255"/>
      <c r="AB36" s="255"/>
      <c r="AC36" s="255"/>
      <c r="AD36" s="206"/>
    </row>
    <row r="37" spans="1:36" s="39" customFormat="1" ht="18" customHeight="1">
      <c r="A37" s="896" t="s">
        <v>46</v>
      </c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896"/>
      <c r="M37" s="896"/>
      <c r="N37" s="896"/>
      <c r="O37" s="896"/>
      <c r="P37" s="61"/>
      <c r="Q37" s="61"/>
      <c r="R37" s="61"/>
      <c r="S37" s="61"/>
      <c r="T37" s="61"/>
      <c r="U37" s="58"/>
      <c r="V37" s="58"/>
    </row>
    <row r="38" spans="1:36" s="41" customFormat="1" ht="18" customHeight="1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40"/>
    </row>
    <row r="39" spans="1:36" s="41" customFormat="1" ht="18" customHeight="1">
      <c r="A39" s="62" t="s">
        <v>11</v>
      </c>
      <c r="B39" s="62"/>
      <c r="C39" s="408"/>
      <c r="D39" s="408"/>
      <c r="H39" s="408"/>
      <c r="I39" s="62"/>
      <c r="J39" s="62"/>
      <c r="K39" s="40"/>
      <c r="O39" s="45"/>
      <c r="P39" s="45"/>
      <c r="Q39" s="45"/>
      <c r="R39" s="45"/>
      <c r="S39" s="45"/>
      <c r="T39" s="46"/>
      <c r="U39" s="40"/>
      <c r="V39" s="40"/>
    </row>
    <row r="40" spans="1:36" s="224" customFormat="1" ht="25.5" customHeight="1">
      <c r="A40" s="222"/>
      <c r="B40" s="223" t="s">
        <v>90</v>
      </c>
      <c r="D40" s="222"/>
      <c r="I40" s="223" t="s">
        <v>91</v>
      </c>
      <c r="J40" s="222"/>
      <c r="O40" s="222"/>
      <c r="Q40" s="225" t="s">
        <v>92</v>
      </c>
      <c r="R40" s="222"/>
      <c r="S40" s="222"/>
      <c r="V40" s="225"/>
    </row>
    <row r="48" spans="1:36" ht="21">
      <c r="I48" s="14"/>
    </row>
    <row r="49" spans="9:9" ht="21">
      <c r="I49" s="14"/>
    </row>
    <row r="50" spans="9:9">
      <c r="I50" s="407"/>
    </row>
  </sheetData>
  <mergeCells count="94">
    <mergeCell ref="Z3:AD3"/>
    <mergeCell ref="A1:Z1"/>
    <mergeCell ref="T2:V2"/>
    <mergeCell ref="X2:Z2"/>
    <mergeCell ref="A5:A6"/>
    <mergeCell ref="T5:T6"/>
    <mergeCell ref="P3:Q3"/>
    <mergeCell ref="R3:S3"/>
    <mergeCell ref="T3:U3"/>
    <mergeCell ref="V3:W3"/>
    <mergeCell ref="X3:Y3"/>
    <mergeCell ref="X5:X6"/>
    <mergeCell ref="I3:J3"/>
    <mergeCell ref="B3:C3"/>
    <mergeCell ref="D3:H3"/>
    <mergeCell ref="K3:O3"/>
    <mergeCell ref="A7:A11"/>
    <mergeCell ref="T17:T21"/>
    <mergeCell ref="P17:P21"/>
    <mergeCell ref="Q18:Q21"/>
    <mergeCell ref="T7:T11"/>
    <mergeCell ref="T12:T16"/>
    <mergeCell ref="A17:A21"/>
    <mergeCell ref="A12:A16"/>
    <mergeCell ref="P5:P11"/>
    <mergeCell ref="P12:P16"/>
    <mergeCell ref="B5:B6"/>
    <mergeCell ref="B7:B11"/>
    <mergeCell ref="B12:B16"/>
    <mergeCell ref="B17:B21"/>
    <mergeCell ref="C18:C21"/>
    <mergeCell ref="I5:I6"/>
    <mergeCell ref="AV22:AV26"/>
    <mergeCell ref="T22:T26"/>
    <mergeCell ref="AR22:AR26"/>
    <mergeCell ref="X22:X26"/>
    <mergeCell ref="X17:X21"/>
    <mergeCell ref="A22:A26"/>
    <mergeCell ref="T29:U29"/>
    <mergeCell ref="P29:Q29"/>
    <mergeCell ref="R29:S29"/>
    <mergeCell ref="A29:A36"/>
    <mergeCell ref="I29:J29"/>
    <mergeCell ref="I30:J30"/>
    <mergeCell ref="I31:J31"/>
    <mergeCell ref="I32:J32"/>
    <mergeCell ref="I33:J33"/>
    <mergeCell ref="P32:Q32"/>
    <mergeCell ref="P30:Q30"/>
    <mergeCell ref="P31:Q31"/>
    <mergeCell ref="B30:C30"/>
    <mergeCell ref="B31:C31"/>
    <mergeCell ref="B32:C32"/>
    <mergeCell ref="A38:U38"/>
    <mergeCell ref="T33:U33"/>
    <mergeCell ref="A37:O37"/>
    <mergeCell ref="T35:U35"/>
    <mergeCell ref="P34:Q34"/>
    <mergeCell ref="P35:Q35"/>
    <mergeCell ref="T34:U34"/>
    <mergeCell ref="P36:Q36"/>
    <mergeCell ref="P33:Q33"/>
    <mergeCell ref="I36:J36"/>
    <mergeCell ref="I35:J35"/>
    <mergeCell ref="B34:C34"/>
    <mergeCell ref="I34:J34"/>
    <mergeCell ref="B35:C35"/>
    <mergeCell ref="B36:C36"/>
    <mergeCell ref="B33:C33"/>
    <mergeCell ref="X36:Y36"/>
    <mergeCell ref="X33:Y33"/>
    <mergeCell ref="X32:Y32"/>
    <mergeCell ref="X35:Y35"/>
    <mergeCell ref="T32:U32"/>
    <mergeCell ref="X34:Y34"/>
    <mergeCell ref="T36:U36"/>
    <mergeCell ref="X7:X11"/>
    <mergeCell ref="Y18:Y21"/>
    <mergeCell ref="U18:U21"/>
    <mergeCell ref="X30:Y30"/>
    <mergeCell ref="X29:Y29"/>
    <mergeCell ref="X12:X16"/>
    <mergeCell ref="X31:Y31"/>
    <mergeCell ref="P22:P26"/>
    <mergeCell ref="T31:U31"/>
    <mergeCell ref="B22:B26"/>
    <mergeCell ref="B29:C29"/>
    <mergeCell ref="T30:U30"/>
    <mergeCell ref="V29:W29"/>
    <mergeCell ref="I7:I11"/>
    <mergeCell ref="I12:I16"/>
    <mergeCell ref="I17:I21"/>
    <mergeCell ref="I22:I26"/>
    <mergeCell ref="J18:J21"/>
  </mergeCells>
  <phoneticPr fontId="1" type="noConversion"/>
  <dataValidations count="2">
    <dataValidation type="list" allowBlank="1" showInputMessage="1" showErrorMessage="1" sqref="J7:J11">
      <formula1>湯食</formula1>
    </dataValidation>
    <dataValidation type="list" allowBlank="1" showInputMessage="1" showErrorMessage="1" sqref="I7">
      <formula1>湯品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1" type="noConversion"/>
  <pageMargins left="0.75" right="0.75" top="1" bottom="1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2"/>
  <sheetViews>
    <sheetView zoomScale="75" zoomScaleNormal="75" workbookViewId="0">
      <selection sqref="A1:AJ40"/>
    </sheetView>
  </sheetViews>
  <sheetFormatPr defaultColWidth="8.875" defaultRowHeight="16.5"/>
  <cols>
    <col min="1" max="1" width="8.875" style="229"/>
    <col min="2" max="2" width="8.375" style="229" customWidth="1"/>
    <col min="3" max="3" width="10.5" style="229" customWidth="1"/>
    <col min="4" max="4" width="7.625" style="229" customWidth="1"/>
    <col min="5" max="7" width="5.625" style="3" hidden="1" customWidth="1"/>
    <col min="8" max="8" width="5.625" style="229" customWidth="1"/>
    <col min="9" max="9" width="8.875" style="229"/>
    <col min="10" max="10" width="10.875" style="229" customWidth="1"/>
    <col min="11" max="11" width="7.625" style="229" customWidth="1"/>
    <col min="12" max="14" width="5.625" style="3" hidden="1" customWidth="1"/>
    <col min="15" max="15" width="5.625" style="229" customWidth="1"/>
    <col min="16" max="16" width="8.5" style="229" customWidth="1"/>
    <col min="17" max="17" width="10.625" style="229" customWidth="1"/>
    <col min="18" max="18" width="7.875" style="229" customWidth="1"/>
    <col min="19" max="21" width="5.625" style="3" hidden="1" customWidth="1"/>
    <col min="22" max="22" width="5.625" style="229" customWidth="1"/>
    <col min="23" max="23" width="9.375" style="229" customWidth="1"/>
    <col min="24" max="24" width="10.125" style="229" customWidth="1"/>
    <col min="25" max="25" width="7.625" style="229" customWidth="1"/>
    <col min="26" max="28" width="5.625" style="3" hidden="1" customWidth="1"/>
    <col min="29" max="29" width="5.625" style="229" customWidth="1"/>
    <col min="30" max="30" width="8.875" style="229"/>
    <col min="31" max="31" width="11.125" style="229" customWidth="1"/>
    <col min="32" max="32" width="8.125" style="229" customWidth="1"/>
    <col min="33" max="35" width="5.625" style="3" hidden="1" customWidth="1"/>
    <col min="36" max="36" width="5.625" style="229" customWidth="1"/>
    <col min="37" max="16384" width="8.875" style="229"/>
  </cols>
  <sheetData>
    <row r="1" spans="1:62" s="456" customFormat="1" ht="28.5" customHeight="1">
      <c r="A1" s="829" t="s">
        <v>450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829"/>
      <c r="P1" s="829"/>
      <c r="Q1" s="829"/>
      <c r="R1" s="829"/>
      <c r="S1" s="829"/>
      <c r="T1" s="829"/>
      <c r="U1" s="829"/>
      <c r="V1" s="829"/>
      <c r="W1" s="829"/>
      <c r="X1" s="829"/>
      <c r="Y1" s="829"/>
      <c r="Z1" s="829"/>
      <c r="AA1" s="829"/>
      <c r="AB1" s="829"/>
      <c r="AC1" s="829"/>
      <c r="AD1" s="829"/>
      <c r="AE1" s="829"/>
      <c r="AF1" s="829"/>
      <c r="AG1" s="829"/>
      <c r="AH1" s="829"/>
      <c r="AI1" s="829"/>
      <c r="AJ1" s="829"/>
    </row>
    <row r="2" spans="1:62" s="456" customFormat="1" ht="20.25" thickBot="1">
      <c r="A2" s="457" t="s">
        <v>446</v>
      </c>
      <c r="B2" s="458"/>
      <c r="C2" s="458"/>
      <c r="D2" s="830" t="s">
        <v>330</v>
      </c>
      <c r="E2" s="830"/>
      <c r="F2" s="830"/>
      <c r="G2" s="830"/>
      <c r="H2" s="830"/>
      <c r="I2" s="830"/>
      <c r="J2" s="830"/>
      <c r="O2" s="830" t="s">
        <v>331</v>
      </c>
      <c r="P2" s="830"/>
      <c r="Q2" s="830"/>
      <c r="R2" s="830"/>
      <c r="S2" s="830"/>
      <c r="T2" s="830"/>
      <c r="U2" s="830"/>
      <c r="V2" s="830"/>
      <c r="W2" s="459"/>
      <c r="X2" s="831" t="s">
        <v>332</v>
      </c>
      <c r="Y2" s="831"/>
      <c r="Z2" s="831"/>
      <c r="AA2" s="831"/>
      <c r="AB2" s="831"/>
      <c r="AC2" s="831"/>
      <c r="AD2" s="831"/>
      <c r="AE2" s="831"/>
      <c r="AF2" s="831"/>
      <c r="AG2" s="831"/>
      <c r="AH2" s="831"/>
      <c r="AI2" s="831"/>
      <c r="AJ2" s="831"/>
    </row>
    <row r="3" spans="1:62" ht="24" customHeight="1" thickBot="1">
      <c r="A3" s="55" t="s">
        <v>333</v>
      </c>
      <c r="B3" s="832">
        <v>45711</v>
      </c>
      <c r="C3" s="833"/>
      <c r="D3" s="834" t="s">
        <v>334</v>
      </c>
      <c r="E3" s="835"/>
      <c r="F3" s="835"/>
      <c r="G3" s="835"/>
      <c r="H3" s="836"/>
      <c r="I3" s="832">
        <v>45712</v>
      </c>
      <c r="J3" s="833"/>
      <c r="K3" s="834" t="s">
        <v>130</v>
      </c>
      <c r="L3" s="835"/>
      <c r="M3" s="835"/>
      <c r="N3" s="835"/>
      <c r="O3" s="836"/>
      <c r="P3" s="832">
        <v>45713</v>
      </c>
      <c r="Q3" s="833"/>
      <c r="R3" s="837" t="s">
        <v>335</v>
      </c>
      <c r="S3" s="838"/>
      <c r="T3" s="838"/>
      <c r="U3" s="838"/>
      <c r="V3" s="839"/>
      <c r="W3" s="832">
        <v>45714</v>
      </c>
      <c r="X3" s="833"/>
      <c r="Y3" s="834" t="s">
        <v>131</v>
      </c>
      <c r="Z3" s="835"/>
      <c r="AA3" s="835"/>
      <c r="AB3" s="835"/>
      <c r="AC3" s="836"/>
      <c r="AD3" s="840"/>
      <c r="AE3" s="841"/>
      <c r="AF3" s="842"/>
      <c r="AG3" s="843"/>
      <c r="AH3" s="843"/>
      <c r="AI3" s="843"/>
      <c r="AJ3" s="844"/>
      <c r="AK3" s="460"/>
      <c r="AL3" s="203"/>
      <c r="AM3" s="203"/>
      <c r="AN3" s="203"/>
      <c r="AO3" s="203"/>
      <c r="AP3" s="203"/>
      <c r="AQ3" s="203"/>
      <c r="AR3" s="203"/>
      <c r="AS3" s="203"/>
      <c r="AT3" s="237"/>
      <c r="AU3" s="203"/>
      <c r="AV3" s="216"/>
      <c r="AW3" s="216"/>
      <c r="AX3" s="420"/>
      <c r="AY3" s="420"/>
      <c r="AZ3" s="216"/>
      <c r="BA3" s="216"/>
      <c r="BB3" s="420"/>
    </row>
    <row r="4" spans="1:62" s="3" customFormat="1">
      <c r="A4" s="461" t="s">
        <v>336</v>
      </c>
      <c r="B4" s="5" t="s">
        <v>337</v>
      </c>
      <c r="C4" s="6" t="s">
        <v>338</v>
      </c>
      <c r="D4" s="462" t="s">
        <v>339</v>
      </c>
      <c r="E4" s="441" t="s">
        <v>340</v>
      </c>
      <c r="F4" s="441" t="s">
        <v>341</v>
      </c>
      <c r="G4" s="441" t="s">
        <v>342</v>
      </c>
      <c r="H4" s="218" t="s">
        <v>69</v>
      </c>
      <c r="I4" s="7" t="s">
        <v>343</v>
      </c>
      <c r="J4" s="6" t="s">
        <v>338</v>
      </c>
      <c r="K4" s="462" t="s">
        <v>339</v>
      </c>
      <c r="L4" s="441" t="s">
        <v>340</v>
      </c>
      <c r="M4" s="441" t="s">
        <v>341</v>
      </c>
      <c r="N4" s="441" t="s">
        <v>342</v>
      </c>
      <c r="O4" s="218" t="s">
        <v>69</v>
      </c>
      <c r="P4" s="7" t="s">
        <v>337</v>
      </c>
      <c r="Q4" s="6" t="s">
        <v>338</v>
      </c>
      <c r="R4" s="462" t="s">
        <v>344</v>
      </c>
      <c r="S4" s="441" t="s">
        <v>340</v>
      </c>
      <c r="T4" s="441" t="s">
        <v>341</v>
      </c>
      <c r="U4" s="441" t="s">
        <v>342</v>
      </c>
      <c r="V4" s="218" t="s">
        <v>69</v>
      </c>
      <c r="W4" s="7" t="s">
        <v>337</v>
      </c>
      <c r="X4" s="6" t="s">
        <v>338</v>
      </c>
      <c r="Y4" s="462" t="s">
        <v>344</v>
      </c>
      <c r="Z4" s="441" t="s">
        <v>340</v>
      </c>
      <c r="AA4" s="441" t="s">
        <v>341</v>
      </c>
      <c r="AB4" s="441" t="s">
        <v>342</v>
      </c>
      <c r="AC4" s="218" t="s">
        <v>69</v>
      </c>
      <c r="AD4" s="321"/>
      <c r="AE4" s="147"/>
      <c r="AF4" s="660"/>
      <c r="AG4" s="661"/>
      <c r="AH4" s="661"/>
      <c r="AI4" s="661"/>
      <c r="AJ4" s="218"/>
      <c r="AL4" s="203"/>
      <c r="AM4" s="203"/>
      <c r="AN4" s="203"/>
      <c r="AO4" s="203"/>
      <c r="AP4" s="203"/>
      <c r="AQ4" s="203"/>
      <c r="AR4" s="203"/>
      <c r="AS4" s="203"/>
      <c r="AT4" s="463"/>
      <c r="AU4" s="419"/>
      <c r="AV4" s="419"/>
      <c r="AW4" s="419"/>
      <c r="AX4" s="419"/>
      <c r="AY4" s="419"/>
      <c r="AZ4" s="419"/>
      <c r="BA4" s="419"/>
      <c r="BB4" s="419"/>
      <c r="BC4" s="419"/>
      <c r="BD4" s="419"/>
      <c r="BE4" s="419"/>
      <c r="BF4" s="419"/>
      <c r="BG4" s="419"/>
      <c r="BH4" s="419"/>
      <c r="BI4" s="419"/>
      <c r="BJ4" s="419"/>
    </row>
    <row r="5" spans="1:62" s="3" customFormat="1" ht="16.5" customHeight="1">
      <c r="A5" s="772" t="s">
        <v>345</v>
      </c>
      <c r="B5" s="845" t="s">
        <v>346</v>
      </c>
      <c r="C5" s="82" t="s">
        <v>347</v>
      </c>
      <c r="D5" s="131">
        <v>100</v>
      </c>
      <c r="E5" s="238">
        <f>D5/20</f>
        <v>5</v>
      </c>
      <c r="F5" s="238"/>
      <c r="G5" s="238"/>
      <c r="H5" s="292"/>
      <c r="I5" s="847" t="s">
        <v>348</v>
      </c>
      <c r="J5" s="484" t="s">
        <v>349</v>
      </c>
      <c r="K5" s="484">
        <v>150</v>
      </c>
      <c r="L5" s="484">
        <f>K5/30</f>
        <v>5</v>
      </c>
      <c r="M5" s="484"/>
      <c r="N5" s="484"/>
      <c r="O5" s="485"/>
      <c r="P5" s="847" t="s">
        <v>59</v>
      </c>
      <c r="Q5" s="484" t="s">
        <v>8</v>
      </c>
      <c r="R5" s="521">
        <v>80</v>
      </c>
      <c r="S5" s="522">
        <f>R5/20</f>
        <v>4</v>
      </c>
      <c r="T5" s="522"/>
      <c r="U5" s="522"/>
      <c r="V5" s="485"/>
      <c r="W5" s="845" t="s">
        <v>350</v>
      </c>
      <c r="X5" s="82" t="s">
        <v>351</v>
      </c>
      <c r="Y5" s="82">
        <v>80</v>
      </c>
      <c r="Z5" s="238">
        <f>Y5/20</f>
        <v>4</v>
      </c>
      <c r="AA5" s="238"/>
      <c r="AB5" s="238"/>
      <c r="AC5" s="290"/>
      <c r="AD5" s="849"/>
      <c r="AE5" s="650"/>
      <c r="AF5" s="650"/>
      <c r="AG5" s="662"/>
      <c r="AH5" s="662"/>
      <c r="AI5" s="662"/>
      <c r="AJ5" s="292"/>
      <c r="AL5" s="203"/>
      <c r="AM5" s="203"/>
      <c r="AN5" s="203"/>
      <c r="AO5" s="203"/>
      <c r="AP5" s="203"/>
      <c r="AQ5" s="203"/>
      <c r="AR5" s="203"/>
      <c r="AS5" s="203"/>
      <c r="AT5" s="463"/>
      <c r="AU5" s="237"/>
      <c r="AV5" s="237"/>
      <c r="AW5" s="465"/>
      <c r="AX5" s="813"/>
      <c r="AY5" s="237"/>
      <c r="AZ5" s="237"/>
      <c r="BA5" s="237"/>
      <c r="BB5" s="813"/>
      <c r="BC5" s="237"/>
      <c r="BD5" s="237"/>
      <c r="BE5" s="419"/>
      <c r="BF5" s="466"/>
      <c r="BG5" s="237"/>
      <c r="BH5" s="237"/>
      <c r="BI5" s="419"/>
      <c r="BJ5" s="419"/>
    </row>
    <row r="6" spans="1:62" s="3" customFormat="1" ht="16.5" customHeight="1">
      <c r="A6" s="772"/>
      <c r="B6" s="846"/>
      <c r="C6" s="464"/>
      <c r="D6" s="467"/>
      <c r="E6" s="238"/>
      <c r="F6" s="238"/>
      <c r="G6" s="238"/>
      <c r="H6" s="292"/>
      <c r="I6" s="848"/>
      <c r="J6" s="486"/>
      <c r="K6" s="486"/>
      <c r="L6" s="484"/>
      <c r="M6" s="484"/>
      <c r="N6" s="487"/>
      <c r="O6" s="485"/>
      <c r="P6" s="848"/>
      <c r="Q6" s="486" t="s">
        <v>35</v>
      </c>
      <c r="R6" s="484">
        <v>20</v>
      </c>
      <c r="S6" s="522">
        <f>R6/20</f>
        <v>1</v>
      </c>
      <c r="T6" s="522"/>
      <c r="U6" s="522"/>
      <c r="V6" s="485"/>
      <c r="W6" s="846"/>
      <c r="X6" s="131" t="s">
        <v>35</v>
      </c>
      <c r="Y6" s="82">
        <v>20</v>
      </c>
      <c r="Z6" s="238">
        <f>Y6/20</f>
        <v>1</v>
      </c>
      <c r="AA6" s="238"/>
      <c r="AB6" s="238"/>
      <c r="AC6" s="290"/>
      <c r="AD6" s="850"/>
      <c r="AE6" s="650"/>
      <c r="AF6" s="650"/>
      <c r="AG6" s="662"/>
      <c r="AH6" s="662"/>
      <c r="AI6" s="662"/>
      <c r="AJ6" s="292"/>
      <c r="AK6" s="415"/>
      <c r="AL6" s="203"/>
      <c r="AM6" s="820"/>
      <c r="AN6" s="615"/>
      <c r="AO6" s="615"/>
      <c r="AP6" s="616"/>
      <c r="AQ6" s="616"/>
      <c r="AR6" s="616"/>
      <c r="AS6" s="617"/>
      <c r="AT6" s="125"/>
      <c r="AU6" s="237"/>
      <c r="AV6" s="237"/>
      <c r="AW6" s="465"/>
      <c r="AX6" s="813"/>
      <c r="AY6" s="237"/>
      <c r="AZ6" s="237"/>
      <c r="BA6" s="237"/>
      <c r="BB6" s="813"/>
      <c r="BC6" s="237"/>
      <c r="BD6" s="237"/>
      <c r="BE6" s="419"/>
      <c r="BF6" s="237"/>
      <c r="BG6" s="237"/>
      <c r="BH6" s="237"/>
      <c r="BI6" s="419"/>
      <c r="BJ6" s="419"/>
    </row>
    <row r="7" spans="1:62" s="3" customFormat="1" ht="16.5" customHeight="1">
      <c r="A7" s="772" t="s">
        <v>352</v>
      </c>
      <c r="B7" s="814" t="s">
        <v>353</v>
      </c>
      <c r="C7" s="523" t="s">
        <v>165</v>
      </c>
      <c r="D7" s="523">
        <v>95</v>
      </c>
      <c r="E7" s="243"/>
      <c r="F7" s="244">
        <f>D7/55</f>
        <v>1.7272727272727273</v>
      </c>
      <c r="G7" s="244"/>
      <c r="H7" s="292"/>
      <c r="I7" s="790" t="s">
        <v>354</v>
      </c>
      <c r="J7" s="486" t="s">
        <v>355</v>
      </c>
      <c r="K7" s="486">
        <v>40</v>
      </c>
      <c r="L7" s="484"/>
      <c r="M7" s="484">
        <f>K7*0.8/35</f>
        <v>0.91428571428571426</v>
      </c>
      <c r="N7" s="484"/>
      <c r="O7" s="485"/>
      <c r="P7" s="805" t="s">
        <v>358</v>
      </c>
      <c r="Q7" s="171" t="s">
        <v>359</v>
      </c>
      <c r="R7" s="171">
        <v>70</v>
      </c>
      <c r="S7" s="240"/>
      <c r="T7" s="240">
        <f>R7/35</f>
        <v>2</v>
      </c>
      <c r="U7" s="240"/>
      <c r="V7" s="292"/>
      <c r="W7" s="805" t="s">
        <v>356</v>
      </c>
      <c r="X7" s="145" t="s">
        <v>357</v>
      </c>
      <c r="Y7" s="145">
        <v>100</v>
      </c>
      <c r="Z7" s="418"/>
      <c r="AA7" s="418">
        <f>Y7*0.65/35</f>
        <v>1.8571428571428572</v>
      </c>
      <c r="AB7" s="145"/>
      <c r="AC7" s="292"/>
      <c r="AD7" s="817"/>
      <c r="AE7" s="663"/>
      <c r="AF7" s="663"/>
      <c r="AG7" s="664"/>
      <c r="AH7" s="664"/>
      <c r="AI7" s="664"/>
      <c r="AJ7" s="665"/>
      <c r="AK7" s="16"/>
      <c r="AL7" s="203"/>
      <c r="AM7" s="821"/>
      <c r="AN7" s="615"/>
      <c r="AO7" s="615"/>
      <c r="AP7" s="618"/>
      <c r="AQ7" s="618"/>
      <c r="AR7" s="616"/>
      <c r="AS7" s="617"/>
      <c r="AT7" s="125"/>
      <c r="AU7" s="12"/>
      <c r="AV7" s="237"/>
      <c r="AW7" s="12"/>
      <c r="AX7" s="737"/>
      <c r="AY7" s="237"/>
      <c r="AZ7" s="13"/>
      <c r="BA7" s="12"/>
      <c r="BB7" s="737"/>
      <c r="BC7" s="237"/>
      <c r="BD7" s="12"/>
      <c r="BE7" s="419"/>
      <c r="BF7" s="737"/>
      <c r="BG7" s="12"/>
      <c r="BH7" s="12"/>
      <c r="BI7" s="419"/>
      <c r="BJ7" s="419"/>
    </row>
    <row r="8" spans="1:62" s="3" customFormat="1" ht="16.5" customHeight="1">
      <c r="A8" s="773"/>
      <c r="B8" s="815"/>
      <c r="C8" s="523" t="s">
        <v>102</v>
      </c>
      <c r="D8" s="523">
        <v>50</v>
      </c>
      <c r="E8" s="244"/>
      <c r="F8" s="244"/>
      <c r="G8" s="244">
        <f>D8/100</f>
        <v>0.5</v>
      </c>
      <c r="H8" s="292"/>
      <c r="I8" s="790"/>
      <c r="J8" s="486" t="s">
        <v>307</v>
      </c>
      <c r="K8" s="486">
        <v>30</v>
      </c>
      <c r="L8" s="487"/>
      <c r="M8" s="487"/>
      <c r="N8" s="487">
        <v>0.2</v>
      </c>
      <c r="O8" s="485"/>
      <c r="P8" s="806"/>
      <c r="Q8" s="175" t="s">
        <v>169</v>
      </c>
      <c r="R8" s="82">
        <v>10</v>
      </c>
      <c r="S8" s="241"/>
      <c r="T8" s="241"/>
      <c r="U8" s="240">
        <f>R8/100</f>
        <v>0.1</v>
      </c>
      <c r="V8" s="292"/>
      <c r="W8" s="806"/>
      <c r="X8" s="362" t="s">
        <v>360</v>
      </c>
      <c r="Y8" s="171"/>
      <c r="Z8" s="418"/>
      <c r="AA8" s="145"/>
      <c r="AB8" s="418"/>
      <c r="AC8" s="292"/>
      <c r="AD8" s="818"/>
      <c r="AE8" s="663"/>
      <c r="AF8" s="663"/>
      <c r="AG8" s="666"/>
      <c r="AH8" s="666"/>
      <c r="AI8" s="664"/>
      <c r="AJ8" s="665"/>
      <c r="AK8" s="14"/>
      <c r="AL8" s="203"/>
      <c r="AM8" s="821"/>
      <c r="AN8" s="615"/>
      <c r="AO8" s="619"/>
      <c r="AP8" s="618"/>
      <c r="AQ8" s="616"/>
      <c r="AR8" s="618"/>
      <c r="AS8" s="617"/>
      <c r="AT8" s="125"/>
      <c r="AU8" s="12"/>
      <c r="AV8" s="237"/>
      <c r="AW8" s="237"/>
      <c r="AX8" s="737"/>
      <c r="AY8" s="237"/>
      <c r="AZ8" s="13"/>
      <c r="BA8" s="237"/>
      <c r="BB8" s="737"/>
      <c r="BC8" s="12"/>
      <c r="BD8" s="12"/>
      <c r="BE8" s="419"/>
      <c r="BF8" s="737"/>
      <c r="BG8" s="12"/>
      <c r="BH8" s="237"/>
      <c r="BI8" s="419"/>
      <c r="BJ8" s="419"/>
    </row>
    <row r="9" spans="1:62" s="3" customFormat="1" ht="16.5" customHeight="1">
      <c r="A9" s="773"/>
      <c r="B9" s="815"/>
      <c r="C9" s="523"/>
      <c r="D9" s="487"/>
      <c r="E9" s="242"/>
      <c r="F9" s="240"/>
      <c r="G9" s="241">
        <f>D9/100</f>
        <v>0</v>
      </c>
      <c r="H9" s="292"/>
      <c r="I9" s="790"/>
      <c r="J9" s="488" t="s">
        <v>225</v>
      </c>
      <c r="K9" s="489">
        <v>20</v>
      </c>
      <c r="L9" s="487"/>
      <c r="M9" s="487"/>
      <c r="N9" s="487">
        <v>0.13200000000000001</v>
      </c>
      <c r="O9" s="485"/>
      <c r="P9" s="806"/>
      <c r="Q9" s="175" t="s">
        <v>28</v>
      </c>
      <c r="R9" s="613">
        <v>35</v>
      </c>
      <c r="S9" s="241"/>
      <c r="T9" s="240"/>
      <c r="U9" s="241">
        <f>R9/100</f>
        <v>0.35</v>
      </c>
      <c r="V9" s="292"/>
      <c r="W9" s="806"/>
      <c r="X9" s="148"/>
      <c r="Y9" s="149"/>
      <c r="Z9" s="418"/>
      <c r="AA9" s="418"/>
      <c r="AB9" s="145"/>
      <c r="AC9" s="292"/>
      <c r="AD9" s="818"/>
      <c r="AE9" s="663"/>
      <c r="AF9" s="667"/>
      <c r="AG9" s="666"/>
      <c r="AH9" s="664"/>
      <c r="AI9" s="666"/>
      <c r="AJ9" s="665"/>
      <c r="AK9" s="14"/>
      <c r="AL9" s="203"/>
      <c r="AM9" s="821"/>
      <c r="AN9" s="615"/>
      <c r="AO9" s="615"/>
      <c r="AP9" s="620"/>
      <c r="AQ9" s="616"/>
      <c r="AR9" s="618"/>
      <c r="AS9" s="617"/>
      <c r="AT9" s="125"/>
      <c r="AU9" s="12"/>
      <c r="AV9" s="237"/>
      <c r="AW9" s="237"/>
      <c r="AX9" s="737"/>
      <c r="AY9" s="12"/>
      <c r="AZ9" s="237"/>
      <c r="BA9" s="237"/>
      <c r="BB9" s="737"/>
      <c r="BC9" s="12"/>
      <c r="BD9" s="12"/>
      <c r="BE9" s="419"/>
      <c r="BF9" s="737"/>
      <c r="BG9" s="12"/>
      <c r="BH9" s="12"/>
      <c r="BI9" s="419"/>
      <c r="BJ9" s="419"/>
    </row>
    <row r="10" spans="1:62" s="3" customFormat="1" ht="16.5" customHeight="1">
      <c r="A10" s="773"/>
      <c r="B10" s="815"/>
      <c r="C10" s="523"/>
      <c r="D10" s="523"/>
      <c r="E10" s="245"/>
      <c r="F10" s="244"/>
      <c r="G10" s="244"/>
      <c r="H10" s="292"/>
      <c r="I10" s="790"/>
      <c r="J10" s="487" t="s">
        <v>362</v>
      </c>
      <c r="K10" s="487" t="s">
        <v>53</v>
      </c>
      <c r="L10" s="487"/>
      <c r="M10" s="487"/>
      <c r="N10" s="487"/>
      <c r="O10" s="485"/>
      <c r="P10" s="806"/>
      <c r="Q10" s="175" t="s">
        <v>363</v>
      </c>
      <c r="R10" s="82" t="s">
        <v>34</v>
      </c>
      <c r="S10" s="242"/>
      <c r="T10" s="240"/>
      <c r="U10" s="241"/>
      <c r="V10" s="292"/>
      <c r="W10" s="806"/>
      <c r="X10" s="171"/>
      <c r="Y10" s="418"/>
      <c r="Z10" s="418"/>
      <c r="AA10" s="145"/>
      <c r="AB10" s="418"/>
      <c r="AC10" s="292"/>
      <c r="AD10" s="818"/>
      <c r="AE10" s="663"/>
      <c r="AF10" s="663"/>
      <c r="AG10" s="668"/>
      <c r="AH10" s="664"/>
      <c r="AI10" s="666"/>
      <c r="AJ10" s="665"/>
      <c r="AK10" s="14"/>
      <c r="AL10" s="203"/>
      <c r="AM10" s="821"/>
      <c r="AN10" s="615"/>
      <c r="AO10" s="615"/>
      <c r="AP10" s="616"/>
      <c r="AQ10" s="616"/>
      <c r="AR10" s="618"/>
      <c r="AS10" s="617"/>
      <c r="AT10" s="125"/>
      <c r="AU10" s="12"/>
      <c r="AV10" s="237"/>
      <c r="AW10" s="237"/>
      <c r="AX10" s="737"/>
      <c r="AY10" s="12"/>
      <c r="AZ10" s="237"/>
      <c r="BA10" s="237"/>
      <c r="BB10" s="737"/>
      <c r="BC10" s="12"/>
      <c r="BD10" s="12"/>
      <c r="BE10" s="419"/>
      <c r="BF10" s="737"/>
      <c r="BG10" s="237"/>
      <c r="BH10" s="12"/>
      <c r="BI10" s="419"/>
      <c r="BJ10" s="419"/>
    </row>
    <row r="11" spans="1:62" s="3" customFormat="1" ht="16.5" customHeight="1">
      <c r="A11" s="773"/>
      <c r="B11" s="816"/>
      <c r="C11" s="523"/>
      <c r="D11" s="523"/>
      <c r="E11" s="245"/>
      <c r="F11" s="245"/>
      <c r="G11" s="245"/>
      <c r="H11" s="292"/>
      <c r="I11" s="791"/>
      <c r="J11" s="487"/>
      <c r="K11" s="486"/>
      <c r="L11" s="487"/>
      <c r="M11" s="487"/>
      <c r="N11" s="487"/>
      <c r="O11" s="485"/>
      <c r="P11" s="807"/>
      <c r="Q11" s="175"/>
      <c r="R11" s="613"/>
      <c r="S11" s="240"/>
      <c r="T11" s="240"/>
      <c r="U11" s="241"/>
      <c r="V11" s="292"/>
      <c r="W11" s="807"/>
      <c r="X11" s="171"/>
      <c r="Y11" s="418"/>
      <c r="Z11" s="418"/>
      <c r="AA11" s="418"/>
      <c r="AB11" s="145"/>
      <c r="AC11" s="292"/>
      <c r="AD11" s="819"/>
      <c r="AE11" s="663"/>
      <c r="AF11" s="663"/>
      <c r="AG11" s="664"/>
      <c r="AH11" s="664"/>
      <c r="AI11" s="666"/>
      <c r="AJ11" s="665"/>
      <c r="AL11" s="203"/>
      <c r="AM11" s="822"/>
      <c r="AN11" s="621"/>
      <c r="AO11" s="621"/>
      <c r="AP11" s="622"/>
      <c r="AQ11" s="622"/>
      <c r="AR11" s="623"/>
      <c r="AS11" s="617"/>
      <c r="AT11" s="125"/>
      <c r="AU11" s="12"/>
      <c r="AV11" s="237"/>
      <c r="AW11" s="237"/>
      <c r="AX11" s="737"/>
      <c r="AY11" s="13"/>
      <c r="AZ11" s="13"/>
      <c r="BA11" s="237"/>
      <c r="BB11" s="737"/>
      <c r="BC11" s="12"/>
      <c r="BD11" s="12"/>
      <c r="BE11" s="419"/>
      <c r="BF11" s="737"/>
      <c r="BG11" s="12"/>
      <c r="BH11" s="12"/>
      <c r="BI11" s="419"/>
      <c r="BJ11" s="419"/>
    </row>
    <row r="12" spans="1:62" s="3" customFormat="1" ht="17.100000000000001" customHeight="1">
      <c r="A12" s="823" t="s">
        <v>364</v>
      </c>
      <c r="B12" s="826" t="s">
        <v>147</v>
      </c>
      <c r="C12" s="484" t="s">
        <v>32</v>
      </c>
      <c r="D12" s="484">
        <v>20</v>
      </c>
      <c r="E12" s="241"/>
      <c r="F12" s="240"/>
      <c r="G12" s="240">
        <f>D12/100</f>
        <v>0.2</v>
      </c>
      <c r="H12" s="292"/>
      <c r="I12" s="789" t="s">
        <v>365</v>
      </c>
      <c r="J12" s="487" t="s">
        <v>366</v>
      </c>
      <c r="K12" s="487">
        <v>80</v>
      </c>
      <c r="L12" s="484"/>
      <c r="M12" s="484">
        <f>K12*0.65/35</f>
        <v>1.4857142857142858</v>
      </c>
      <c r="N12" s="487"/>
      <c r="O12" s="485"/>
      <c r="P12" s="804" t="s">
        <v>368</v>
      </c>
      <c r="Q12" s="131" t="s">
        <v>100</v>
      </c>
      <c r="R12" s="82">
        <v>70</v>
      </c>
      <c r="S12" s="243"/>
      <c r="T12" s="244">
        <f>R12/140</f>
        <v>0.5</v>
      </c>
      <c r="U12" s="244"/>
      <c r="V12" s="292"/>
      <c r="W12" s="805" t="s">
        <v>367</v>
      </c>
      <c r="X12" s="468" t="s">
        <v>33</v>
      </c>
      <c r="Y12" s="418">
        <v>65</v>
      </c>
      <c r="Z12" s="132"/>
      <c r="AA12" s="132"/>
      <c r="AB12" s="145">
        <f>Y12/100</f>
        <v>0.65</v>
      </c>
      <c r="AC12" s="239"/>
      <c r="AD12" s="808"/>
      <c r="AE12" s="669"/>
      <c r="AF12" s="669"/>
      <c r="AG12" s="670"/>
      <c r="AH12" s="670"/>
      <c r="AI12" s="671"/>
      <c r="AJ12" s="665"/>
      <c r="AL12" s="203"/>
      <c r="AM12" s="822"/>
      <c r="AN12" s="624"/>
      <c r="AO12" s="621"/>
      <c r="AP12" s="622"/>
      <c r="AQ12" s="623"/>
      <c r="AR12" s="623"/>
      <c r="AS12" s="617"/>
      <c r="AT12" s="125"/>
      <c r="AU12" s="237"/>
      <c r="AV12" s="12"/>
      <c r="AW12" s="237"/>
      <c r="AX12" s="737"/>
      <c r="AY12" s="12"/>
      <c r="AZ12" s="12"/>
      <c r="BA12" s="237"/>
      <c r="BB12" s="737"/>
      <c r="BC12" s="12"/>
      <c r="BD12" s="12"/>
      <c r="BE12" s="419"/>
      <c r="BF12" s="737"/>
      <c r="BG12" s="237"/>
      <c r="BH12" s="237"/>
      <c r="BI12" s="419"/>
      <c r="BJ12" s="419"/>
    </row>
    <row r="13" spans="1:62" s="3" customFormat="1" ht="17.100000000000001" customHeight="1">
      <c r="A13" s="824"/>
      <c r="B13" s="827"/>
      <c r="C13" s="582" t="s">
        <v>126</v>
      </c>
      <c r="D13" s="529">
        <v>25</v>
      </c>
      <c r="E13" s="241"/>
      <c r="F13" s="241"/>
      <c r="G13" s="240">
        <f>D13/100</f>
        <v>0.25</v>
      </c>
      <c r="H13" s="292"/>
      <c r="I13" s="790"/>
      <c r="J13" s="716" t="s">
        <v>414</v>
      </c>
      <c r="K13" s="486"/>
      <c r="L13" s="484"/>
      <c r="M13" s="487"/>
      <c r="N13" s="484"/>
      <c r="O13" s="485"/>
      <c r="P13" s="804"/>
      <c r="Q13" s="82" t="s">
        <v>79</v>
      </c>
      <c r="R13" s="82">
        <v>12</v>
      </c>
      <c r="S13" s="244"/>
      <c r="T13" s="244">
        <f>R13*0.8/35</f>
        <v>0.2742857142857143</v>
      </c>
      <c r="U13" s="244"/>
      <c r="V13" s="292"/>
      <c r="W13" s="806"/>
      <c r="X13" s="468" t="s">
        <v>369</v>
      </c>
      <c r="Y13" s="418">
        <v>3</v>
      </c>
      <c r="Z13" s="132"/>
      <c r="AA13" s="145"/>
      <c r="AB13" s="145"/>
      <c r="AC13" s="239"/>
      <c r="AD13" s="809"/>
      <c r="AE13" s="672"/>
      <c r="AF13" s="673"/>
      <c r="AG13" s="670"/>
      <c r="AH13" s="671"/>
      <c r="AI13" s="671"/>
      <c r="AJ13" s="665"/>
      <c r="AL13" s="203"/>
      <c r="AM13" s="822"/>
      <c r="AN13" s="625"/>
      <c r="AO13" s="624"/>
      <c r="AP13" s="623"/>
      <c r="AQ13" s="623"/>
      <c r="AR13" s="623"/>
      <c r="AS13" s="617"/>
      <c r="AT13" s="125"/>
      <c r="AU13" s="12"/>
      <c r="AV13" s="12"/>
      <c r="AW13" s="237"/>
      <c r="AX13" s="737"/>
      <c r="AY13" s="237"/>
      <c r="AZ13" s="12"/>
      <c r="BA13" s="237"/>
      <c r="BB13" s="737"/>
      <c r="BC13" s="237"/>
      <c r="BD13" s="237"/>
      <c r="BE13" s="419"/>
      <c r="BF13" s="737"/>
      <c r="BG13" s="12"/>
      <c r="BH13" s="237"/>
      <c r="BI13" s="419"/>
      <c r="BJ13" s="419"/>
    </row>
    <row r="14" spans="1:62" s="3" customFormat="1" ht="17.100000000000001" customHeight="1">
      <c r="A14" s="824"/>
      <c r="B14" s="827"/>
      <c r="C14" s="530" t="s">
        <v>24</v>
      </c>
      <c r="D14" s="486">
        <v>5</v>
      </c>
      <c r="E14" s="241"/>
      <c r="F14" s="240"/>
      <c r="G14" s="241">
        <f>D14/100</f>
        <v>0.05</v>
      </c>
      <c r="H14" s="292"/>
      <c r="I14" s="790"/>
      <c r="J14" s="488"/>
      <c r="K14" s="489"/>
      <c r="L14" s="484"/>
      <c r="M14" s="484"/>
      <c r="N14" s="487"/>
      <c r="O14" s="485"/>
      <c r="P14" s="804"/>
      <c r="Q14" s="131" t="s">
        <v>42</v>
      </c>
      <c r="R14" s="82" t="s">
        <v>53</v>
      </c>
      <c r="S14" s="245"/>
      <c r="T14" s="244"/>
      <c r="U14" s="244"/>
      <c r="V14" s="292"/>
      <c r="W14" s="806"/>
      <c r="X14" s="468" t="s">
        <v>95</v>
      </c>
      <c r="Y14" s="418">
        <v>12</v>
      </c>
      <c r="Z14" s="132"/>
      <c r="AA14" s="145">
        <f>Y14/35</f>
        <v>0.34285714285714286</v>
      </c>
      <c r="AB14" s="145"/>
      <c r="AC14" s="239"/>
      <c r="AD14" s="809"/>
      <c r="AE14" s="674"/>
      <c r="AF14" s="672"/>
      <c r="AG14" s="671"/>
      <c r="AH14" s="671"/>
      <c r="AI14" s="671"/>
      <c r="AJ14" s="665"/>
      <c r="AL14" s="203"/>
      <c r="AM14" s="822"/>
      <c r="AN14" s="621"/>
      <c r="AO14" s="626"/>
      <c r="AP14" s="622"/>
      <c r="AQ14" s="623"/>
      <c r="AR14" s="623"/>
      <c r="AS14" s="617"/>
      <c r="AT14" s="125"/>
      <c r="AU14" s="237"/>
      <c r="AV14" s="237"/>
      <c r="AW14" s="237"/>
      <c r="AX14" s="737"/>
      <c r="AY14" s="237"/>
      <c r="AZ14" s="12"/>
      <c r="BA14" s="237"/>
      <c r="BB14" s="737"/>
      <c r="BC14" s="237"/>
      <c r="BD14" s="237"/>
      <c r="BE14" s="419"/>
      <c r="BF14" s="737"/>
      <c r="BG14" s="12"/>
      <c r="BH14" s="237"/>
      <c r="BI14" s="419"/>
      <c r="BJ14" s="419"/>
    </row>
    <row r="15" spans="1:62" s="3" customFormat="1" ht="17.100000000000001" customHeight="1">
      <c r="A15" s="824"/>
      <c r="B15" s="827"/>
      <c r="C15" s="484" t="s">
        <v>148</v>
      </c>
      <c r="D15" s="531">
        <v>20</v>
      </c>
      <c r="E15" s="242"/>
      <c r="F15" s="240">
        <f>D15/35</f>
        <v>0.5714285714285714</v>
      </c>
      <c r="G15" s="241"/>
      <c r="H15" s="292"/>
      <c r="I15" s="790"/>
      <c r="J15" s="486"/>
      <c r="K15" s="484"/>
      <c r="L15" s="484"/>
      <c r="M15" s="487"/>
      <c r="N15" s="484"/>
      <c r="O15" s="485"/>
      <c r="P15" s="804"/>
      <c r="Q15" s="131" t="s">
        <v>176</v>
      </c>
      <c r="R15" s="82" t="s">
        <v>34</v>
      </c>
      <c r="S15" s="245"/>
      <c r="T15" s="245"/>
      <c r="U15" s="244"/>
      <c r="V15" s="292"/>
      <c r="W15" s="806"/>
      <c r="X15" s="468" t="s">
        <v>371</v>
      </c>
      <c r="Y15" s="90" t="s">
        <v>53</v>
      </c>
      <c r="Z15" s="469"/>
      <c r="AA15" s="145"/>
      <c r="AB15" s="145"/>
      <c r="AC15" s="239"/>
      <c r="AD15" s="809"/>
      <c r="AE15" s="669"/>
      <c r="AF15" s="675"/>
      <c r="AG15" s="670"/>
      <c r="AH15" s="671"/>
      <c r="AI15" s="671"/>
      <c r="AJ15" s="665"/>
      <c r="AL15" s="203"/>
      <c r="AM15" s="822"/>
      <c r="AN15" s="621"/>
      <c r="AO15" s="621"/>
      <c r="AP15" s="627"/>
      <c r="AQ15" s="627"/>
      <c r="AR15" s="627"/>
      <c r="AS15" s="617"/>
      <c r="AT15" s="125"/>
      <c r="AU15" s="237"/>
      <c r="AV15" s="237"/>
      <c r="AW15" s="237"/>
      <c r="AX15" s="737"/>
      <c r="AY15" s="12"/>
      <c r="AZ15" s="12"/>
      <c r="BA15" s="237"/>
      <c r="BB15" s="737"/>
      <c r="BC15" s="12"/>
      <c r="BD15" s="12"/>
      <c r="BE15" s="419"/>
      <c r="BF15" s="737"/>
      <c r="BG15" s="237"/>
      <c r="BH15" s="13"/>
      <c r="BI15" s="419"/>
      <c r="BJ15" s="419"/>
    </row>
    <row r="16" spans="1:62" s="3" customFormat="1" ht="17.100000000000001" customHeight="1">
      <c r="A16" s="825"/>
      <c r="B16" s="828"/>
      <c r="C16" s="484" t="s">
        <v>95</v>
      </c>
      <c r="D16" s="484">
        <v>15</v>
      </c>
      <c r="E16" s="240"/>
      <c r="F16" s="240"/>
      <c r="G16" s="241"/>
      <c r="H16" s="292"/>
      <c r="I16" s="791"/>
      <c r="J16" s="486"/>
      <c r="K16" s="484"/>
      <c r="L16" s="484"/>
      <c r="M16" s="484"/>
      <c r="N16" s="487"/>
      <c r="O16" s="485"/>
      <c r="P16" s="804"/>
      <c r="Q16" s="131"/>
      <c r="R16" s="82"/>
      <c r="S16" s="245"/>
      <c r="T16" s="245"/>
      <c r="U16" s="245"/>
      <c r="V16" s="292"/>
      <c r="W16" s="807"/>
      <c r="X16" s="470"/>
      <c r="Y16" s="418"/>
      <c r="Z16" s="469"/>
      <c r="AA16" s="469"/>
      <c r="AB16" s="469"/>
      <c r="AC16" s="239"/>
      <c r="AD16" s="810"/>
      <c r="AE16" s="669"/>
      <c r="AF16" s="669"/>
      <c r="AG16" s="676"/>
      <c r="AH16" s="676"/>
      <c r="AI16" s="676"/>
      <c r="AJ16" s="665"/>
      <c r="AL16" s="203"/>
      <c r="AM16" s="811"/>
      <c r="AN16" s="624"/>
      <c r="AO16" s="621"/>
      <c r="AP16" s="628"/>
      <c r="AQ16" s="628"/>
      <c r="AR16" s="616"/>
      <c r="AS16" s="617"/>
      <c r="AT16" s="125"/>
      <c r="AU16" s="237"/>
      <c r="AV16" s="237"/>
      <c r="AW16" s="237"/>
      <c r="AX16" s="737"/>
      <c r="AY16" s="12"/>
      <c r="AZ16" s="12"/>
      <c r="BA16" s="237"/>
      <c r="BB16" s="737"/>
      <c r="BC16" s="419"/>
      <c r="BD16" s="419"/>
      <c r="BE16" s="419"/>
      <c r="BF16" s="737"/>
      <c r="BG16" s="12"/>
      <c r="BH16" s="12"/>
      <c r="BI16" s="419"/>
      <c r="BJ16" s="419"/>
    </row>
    <row r="17" spans="1:62" ht="16.5" customHeight="1">
      <c r="A17" s="772" t="s">
        <v>372</v>
      </c>
      <c r="B17" s="774" t="s">
        <v>47</v>
      </c>
      <c r="C17" s="486" t="s">
        <v>56</v>
      </c>
      <c r="D17" s="484">
        <v>75</v>
      </c>
      <c r="E17" s="246"/>
      <c r="F17" s="246"/>
      <c r="G17" s="240">
        <f>D17/100</f>
        <v>0.75</v>
      </c>
      <c r="H17" s="292"/>
      <c r="I17" s="777" t="s">
        <v>416</v>
      </c>
      <c r="J17" s="486" t="s">
        <v>60</v>
      </c>
      <c r="K17" s="486">
        <v>75</v>
      </c>
      <c r="L17" s="491"/>
      <c r="M17" s="487"/>
      <c r="N17" s="487">
        <f>K17/100</f>
        <v>0.75</v>
      </c>
      <c r="O17" s="485"/>
      <c r="P17" s="777" t="s">
        <v>416</v>
      </c>
      <c r="Q17" s="171" t="s">
        <v>56</v>
      </c>
      <c r="R17" s="613">
        <v>75</v>
      </c>
      <c r="S17" s="246"/>
      <c r="T17" s="246"/>
      <c r="U17" s="240">
        <f>R17/100</f>
        <v>0.75</v>
      </c>
      <c r="V17" s="290"/>
      <c r="W17" s="777" t="s">
        <v>416</v>
      </c>
      <c r="X17" s="171" t="s">
        <v>56</v>
      </c>
      <c r="Y17" s="418">
        <v>75</v>
      </c>
      <c r="Z17" s="246"/>
      <c r="AA17" s="246"/>
      <c r="AB17" s="240">
        <f>Y17/100</f>
        <v>0.75</v>
      </c>
      <c r="AC17" s="292"/>
      <c r="AD17" s="780"/>
      <c r="AE17" s="672"/>
      <c r="AF17" s="669"/>
      <c r="AG17" s="677"/>
      <c r="AH17" s="677"/>
      <c r="AI17" s="664"/>
      <c r="AJ17" s="665"/>
      <c r="AL17" s="203"/>
      <c r="AM17" s="811"/>
      <c r="AN17" s="812"/>
      <c r="AO17" s="624"/>
      <c r="AP17" s="628"/>
      <c r="AQ17" s="628"/>
      <c r="AR17" s="628"/>
      <c r="AS17" s="617"/>
      <c r="AT17" s="125"/>
    </row>
    <row r="18" spans="1:62" ht="16.5" customHeight="1">
      <c r="A18" s="773"/>
      <c r="B18" s="775"/>
      <c r="C18" s="783" t="s">
        <v>51</v>
      </c>
      <c r="D18" s="486"/>
      <c r="E18" s="246"/>
      <c r="F18" s="246"/>
      <c r="G18" s="246"/>
      <c r="H18" s="292"/>
      <c r="I18" s="778"/>
      <c r="J18" s="783" t="s">
        <v>61</v>
      </c>
      <c r="K18" s="486"/>
      <c r="L18" s="491"/>
      <c r="M18" s="491"/>
      <c r="N18" s="491"/>
      <c r="O18" s="485"/>
      <c r="P18" s="778"/>
      <c r="Q18" s="786" t="s">
        <v>51</v>
      </c>
      <c r="R18" s="171"/>
      <c r="S18" s="246"/>
      <c r="T18" s="246"/>
      <c r="U18" s="246"/>
      <c r="V18" s="290"/>
      <c r="W18" s="778"/>
      <c r="X18" s="786" t="s">
        <v>55</v>
      </c>
      <c r="Y18" s="171"/>
      <c r="Z18" s="246"/>
      <c r="AA18" s="246"/>
      <c r="AB18" s="246"/>
      <c r="AC18" s="292"/>
      <c r="AD18" s="781"/>
      <c r="AE18" s="851"/>
      <c r="AF18" s="672"/>
      <c r="AG18" s="677"/>
      <c r="AH18" s="677"/>
      <c r="AI18" s="677"/>
      <c r="AJ18" s="665"/>
      <c r="AL18" s="203"/>
      <c r="AM18" s="811"/>
      <c r="AN18" s="812"/>
      <c r="AO18" s="624"/>
      <c r="AP18" s="628"/>
      <c r="AQ18" s="628"/>
      <c r="AR18" s="628"/>
      <c r="AS18" s="617"/>
      <c r="AT18" s="125"/>
    </row>
    <row r="19" spans="1:62" ht="16.5" customHeight="1">
      <c r="A19" s="773"/>
      <c r="B19" s="775"/>
      <c r="C19" s="784"/>
      <c r="D19" s="486"/>
      <c r="E19" s="246"/>
      <c r="F19" s="246"/>
      <c r="G19" s="246"/>
      <c r="H19" s="292"/>
      <c r="I19" s="778"/>
      <c r="J19" s="784"/>
      <c r="K19" s="486"/>
      <c r="L19" s="492"/>
      <c r="M19" s="492"/>
      <c r="N19" s="492"/>
      <c r="O19" s="485"/>
      <c r="P19" s="778"/>
      <c r="Q19" s="787"/>
      <c r="R19" s="171"/>
      <c r="S19" s="246"/>
      <c r="T19" s="246"/>
      <c r="U19" s="246"/>
      <c r="V19" s="290"/>
      <c r="W19" s="778"/>
      <c r="X19" s="787"/>
      <c r="Y19" s="171"/>
      <c r="Z19" s="246"/>
      <c r="AA19" s="246"/>
      <c r="AB19" s="246"/>
      <c r="AC19" s="292"/>
      <c r="AD19" s="781"/>
      <c r="AE19" s="852"/>
      <c r="AF19" s="672"/>
      <c r="AG19" s="677"/>
      <c r="AH19" s="677"/>
      <c r="AI19" s="677"/>
      <c r="AJ19" s="665"/>
      <c r="AL19" s="203"/>
      <c r="AM19" s="811"/>
      <c r="AN19" s="812"/>
      <c r="AO19" s="624"/>
      <c r="AP19" s="628"/>
      <c r="AQ19" s="628"/>
      <c r="AR19" s="628"/>
      <c r="AS19" s="617"/>
      <c r="AT19" s="614"/>
    </row>
    <row r="20" spans="1:62" ht="15.95" customHeight="1">
      <c r="A20" s="773"/>
      <c r="B20" s="775"/>
      <c r="C20" s="784"/>
      <c r="D20" s="486"/>
      <c r="E20" s="246"/>
      <c r="F20" s="246"/>
      <c r="G20" s="246"/>
      <c r="H20" s="292"/>
      <c r="I20" s="778"/>
      <c r="J20" s="784"/>
      <c r="K20" s="486"/>
      <c r="L20" s="492"/>
      <c r="M20" s="492"/>
      <c r="N20" s="492"/>
      <c r="O20" s="485"/>
      <c r="P20" s="778"/>
      <c r="Q20" s="787"/>
      <c r="R20" s="171"/>
      <c r="S20" s="246"/>
      <c r="T20" s="246"/>
      <c r="U20" s="246"/>
      <c r="V20" s="290"/>
      <c r="W20" s="778"/>
      <c r="X20" s="787"/>
      <c r="Y20" s="418"/>
      <c r="Z20" s="246"/>
      <c r="AA20" s="246"/>
      <c r="AB20" s="246"/>
      <c r="AC20" s="292"/>
      <c r="AD20" s="781"/>
      <c r="AE20" s="852"/>
      <c r="AF20" s="672"/>
      <c r="AG20" s="677"/>
      <c r="AH20" s="677"/>
      <c r="AI20" s="677"/>
      <c r="AJ20" s="665"/>
      <c r="AL20" s="203"/>
      <c r="AM20" s="811"/>
      <c r="AN20" s="812"/>
      <c r="AO20" s="624"/>
      <c r="AP20" s="628"/>
      <c r="AQ20" s="628"/>
      <c r="AR20" s="628"/>
      <c r="AS20" s="617"/>
      <c r="AT20" s="614"/>
    </row>
    <row r="21" spans="1:62" ht="17.100000000000001" customHeight="1">
      <c r="A21" s="773"/>
      <c r="B21" s="776"/>
      <c r="C21" s="785"/>
      <c r="D21" s="486"/>
      <c r="E21" s="246"/>
      <c r="F21" s="246"/>
      <c r="G21" s="246"/>
      <c r="H21" s="292"/>
      <c r="I21" s="779"/>
      <c r="J21" s="785"/>
      <c r="K21" s="486"/>
      <c r="L21" s="492"/>
      <c r="M21" s="492"/>
      <c r="N21" s="492"/>
      <c r="O21" s="485"/>
      <c r="P21" s="779"/>
      <c r="Q21" s="788"/>
      <c r="R21" s="171"/>
      <c r="S21" s="246"/>
      <c r="T21" s="246"/>
      <c r="U21" s="246"/>
      <c r="V21" s="290"/>
      <c r="W21" s="779"/>
      <c r="X21" s="788"/>
      <c r="Y21" s="418"/>
      <c r="Z21" s="246"/>
      <c r="AA21" s="246"/>
      <c r="AB21" s="246"/>
      <c r="AC21" s="292"/>
      <c r="AD21" s="782"/>
      <c r="AE21" s="853"/>
      <c r="AF21" s="672"/>
      <c r="AG21" s="677"/>
      <c r="AH21" s="677"/>
      <c r="AI21" s="677"/>
      <c r="AJ21" s="665"/>
      <c r="AL21" s="203"/>
      <c r="AM21" s="803"/>
      <c r="AN21" s="626"/>
      <c r="AO21" s="621"/>
      <c r="AP21" s="628"/>
      <c r="AQ21" s="628"/>
      <c r="AR21" s="616"/>
      <c r="AS21" s="617"/>
      <c r="AT21" s="614"/>
    </row>
    <row r="22" spans="1:62" s="3" customFormat="1" ht="17.100000000000001" customHeight="1">
      <c r="A22" s="773" t="s">
        <v>19</v>
      </c>
      <c r="B22" s="792" t="s">
        <v>373</v>
      </c>
      <c r="C22" s="533" t="s">
        <v>210</v>
      </c>
      <c r="D22" s="648">
        <v>10</v>
      </c>
      <c r="E22" s="246"/>
      <c r="F22" s="246">
        <f>D22/140</f>
        <v>7.1428571428571425E-2</v>
      </c>
      <c r="G22" s="240"/>
      <c r="H22" s="292"/>
      <c r="I22" s="789" t="s">
        <v>312</v>
      </c>
      <c r="J22" s="484" t="s">
        <v>43</v>
      </c>
      <c r="K22" s="484">
        <v>10</v>
      </c>
      <c r="L22" s="493">
        <f>K22/85</f>
        <v>0.11764705882352941</v>
      </c>
      <c r="M22" s="493"/>
      <c r="N22" s="487"/>
      <c r="O22" s="485"/>
      <c r="P22" s="792" t="s">
        <v>373</v>
      </c>
      <c r="Q22" s="533" t="s">
        <v>210</v>
      </c>
      <c r="R22" s="534">
        <v>10</v>
      </c>
      <c r="S22" s="535"/>
      <c r="T22" s="535"/>
      <c r="U22" s="536">
        <f>R22/100</f>
        <v>0.1</v>
      </c>
      <c r="V22" s="485"/>
      <c r="W22" s="795" t="s">
        <v>374</v>
      </c>
      <c r="X22" s="437" t="s">
        <v>288</v>
      </c>
      <c r="Y22" s="437">
        <v>30</v>
      </c>
      <c r="Z22" s="246"/>
      <c r="AA22" s="246"/>
      <c r="AB22" s="240">
        <v>0.25</v>
      </c>
      <c r="AC22" s="292"/>
      <c r="AD22" s="798"/>
      <c r="AE22" s="678"/>
      <c r="AF22" s="669"/>
      <c r="AG22" s="677"/>
      <c r="AH22" s="677"/>
      <c r="AI22" s="664"/>
      <c r="AJ22" s="665"/>
      <c r="AL22" s="203"/>
      <c r="AM22" s="803"/>
      <c r="AN22" s="626"/>
      <c r="AO22" s="621"/>
      <c r="AP22" s="628"/>
      <c r="AQ22" s="628"/>
      <c r="AR22" s="628"/>
      <c r="AS22" s="617"/>
      <c r="AT22" s="801"/>
      <c r="AU22" s="237"/>
      <c r="AV22" s="237"/>
      <c r="AW22" s="465"/>
      <c r="AX22" s="802"/>
      <c r="AY22" s="12"/>
      <c r="AZ22" s="12"/>
      <c r="BA22" s="237"/>
      <c r="BB22" s="802"/>
      <c r="BC22" s="12"/>
      <c r="BD22" s="12"/>
      <c r="BE22" s="419"/>
      <c r="BF22" s="737"/>
      <c r="BG22" s="13"/>
      <c r="BH22" s="13"/>
      <c r="BI22" s="419"/>
      <c r="BJ22" s="419"/>
    </row>
    <row r="23" spans="1:62" s="3" customFormat="1" ht="17.100000000000001" customHeight="1">
      <c r="A23" s="773"/>
      <c r="B23" s="793"/>
      <c r="C23" s="533" t="s">
        <v>299</v>
      </c>
      <c r="D23" s="648">
        <v>15</v>
      </c>
      <c r="E23" s="246"/>
      <c r="F23" s="246"/>
      <c r="G23" s="240">
        <f>D23/100</f>
        <v>0.15</v>
      </c>
      <c r="H23" s="292"/>
      <c r="I23" s="790"/>
      <c r="J23" s="484" t="s">
        <v>80</v>
      </c>
      <c r="K23" s="484">
        <v>15</v>
      </c>
      <c r="L23" s="493">
        <f>K23/90</f>
        <v>0.16666666666666666</v>
      </c>
      <c r="M23" s="493"/>
      <c r="N23" s="487"/>
      <c r="O23" s="485"/>
      <c r="P23" s="793"/>
      <c r="Q23" s="533" t="s">
        <v>299</v>
      </c>
      <c r="R23" s="534">
        <v>15</v>
      </c>
      <c r="S23" s="535"/>
      <c r="T23" s="535">
        <f>R23*0.65/35</f>
        <v>0.27857142857142858</v>
      </c>
      <c r="U23" s="535"/>
      <c r="V23" s="485"/>
      <c r="W23" s="796"/>
      <c r="X23" s="437" t="s">
        <v>289</v>
      </c>
      <c r="Y23" s="82" t="s">
        <v>53</v>
      </c>
      <c r="Z23" s="246"/>
      <c r="AA23" s="246"/>
      <c r="AB23" s="246"/>
      <c r="AC23" s="292"/>
      <c r="AD23" s="799"/>
      <c r="AE23" s="678"/>
      <c r="AF23" s="669"/>
      <c r="AG23" s="677"/>
      <c r="AH23" s="677"/>
      <c r="AI23" s="677"/>
      <c r="AJ23" s="665"/>
      <c r="AL23" s="203"/>
      <c r="AM23" s="803"/>
      <c r="AN23" s="626"/>
      <c r="AO23" s="621"/>
      <c r="AP23" s="628"/>
      <c r="AQ23" s="628"/>
      <c r="AR23" s="628"/>
      <c r="AS23" s="617"/>
      <c r="AT23" s="801"/>
      <c r="AU23" s="12"/>
      <c r="AV23" s="237"/>
      <c r="AW23" s="465"/>
      <c r="AX23" s="802"/>
      <c r="AY23" s="12"/>
      <c r="AZ23" s="12"/>
      <c r="BA23" s="237"/>
      <c r="BB23" s="802"/>
      <c r="BC23" s="12"/>
      <c r="BD23" s="12"/>
      <c r="BE23" s="419"/>
      <c r="BF23" s="737"/>
      <c r="BG23" s="237"/>
      <c r="BH23" s="237"/>
      <c r="BI23" s="419"/>
      <c r="BJ23" s="419"/>
    </row>
    <row r="24" spans="1:62" s="3" customFormat="1" ht="17.100000000000001" customHeight="1">
      <c r="A24" s="773"/>
      <c r="B24" s="793"/>
      <c r="C24" s="533" t="s">
        <v>177</v>
      </c>
      <c r="D24" s="648">
        <v>25</v>
      </c>
      <c r="E24" s="246"/>
      <c r="F24" s="246"/>
      <c r="G24" s="246"/>
      <c r="H24" s="292"/>
      <c r="I24" s="790"/>
      <c r="J24" s="484" t="s">
        <v>144</v>
      </c>
      <c r="K24" s="484">
        <v>12</v>
      </c>
      <c r="L24" s="493"/>
      <c r="M24" s="493">
        <f>K24/55</f>
        <v>0.21818181818181817</v>
      </c>
      <c r="N24" s="487"/>
      <c r="O24" s="485"/>
      <c r="P24" s="793"/>
      <c r="Q24" s="533" t="s">
        <v>177</v>
      </c>
      <c r="R24" s="534">
        <v>25</v>
      </c>
      <c r="S24" s="535"/>
      <c r="T24" s="535">
        <f>R24*0.65/35</f>
        <v>0.4642857142857143</v>
      </c>
      <c r="U24" s="535"/>
      <c r="V24" s="537"/>
      <c r="W24" s="796"/>
      <c r="X24" s="142" t="s">
        <v>375</v>
      </c>
      <c r="Y24" s="82">
        <v>15</v>
      </c>
      <c r="Z24" s="246"/>
      <c r="AA24" s="246">
        <v>0.27857142857142858</v>
      </c>
      <c r="AB24" s="246"/>
      <c r="AC24" s="292"/>
      <c r="AD24" s="799"/>
      <c r="AE24" s="678"/>
      <c r="AF24" s="669"/>
      <c r="AG24" s="677"/>
      <c r="AH24" s="677"/>
      <c r="AI24" s="677"/>
      <c r="AJ24" s="665"/>
      <c r="AL24" s="203"/>
      <c r="AM24" s="803"/>
      <c r="AN24" s="629"/>
      <c r="AO24" s="621"/>
      <c r="AP24" s="628"/>
      <c r="AQ24" s="628"/>
      <c r="AR24" s="628"/>
      <c r="AS24" s="621"/>
      <c r="AT24" s="801"/>
      <c r="AU24" s="12"/>
      <c r="AV24" s="12"/>
      <c r="AW24" s="465"/>
      <c r="AX24" s="802"/>
      <c r="AY24" s="12"/>
      <c r="AZ24" s="12"/>
      <c r="BA24" s="237"/>
      <c r="BB24" s="802"/>
      <c r="BC24" s="12"/>
      <c r="BD24" s="12"/>
      <c r="BE24" s="419"/>
      <c r="BF24" s="737"/>
      <c r="BG24" s="12"/>
      <c r="BH24" s="237"/>
      <c r="BI24" s="419"/>
      <c r="BJ24" s="419"/>
    </row>
    <row r="25" spans="1:62" s="3" customFormat="1" ht="17.100000000000001" customHeight="1">
      <c r="A25" s="773"/>
      <c r="B25" s="793"/>
      <c r="C25" s="538"/>
      <c r="D25" s="648"/>
      <c r="E25" s="246"/>
      <c r="F25" s="246"/>
      <c r="G25" s="246"/>
      <c r="H25" s="169"/>
      <c r="I25" s="790"/>
      <c r="J25" s="484" t="s">
        <v>28</v>
      </c>
      <c r="K25" s="484">
        <v>10</v>
      </c>
      <c r="L25" s="492"/>
      <c r="M25" s="492"/>
      <c r="N25" s="487">
        <f>K25/100</f>
        <v>0.1</v>
      </c>
      <c r="O25" s="485"/>
      <c r="P25" s="793"/>
      <c r="Q25" s="538"/>
      <c r="R25" s="534"/>
      <c r="S25" s="535"/>
      <c r="T25" s="535"/>
      <c r="U25" s="535"/>
      <c r="V25" s="539"/>
      <c r="W25" s="796"/>
      <c r="X25" s="131"/>
      <c r="Y25" s="131"/>
      <c r="Z25" s="246"/>
      <c r="AA25" s="246"/>
      <c r="AB25" s="246"/>
      <c r="AC25" s="292"/>
      <c r="AD25" s="799"/>
      <c r="AE25" s="679"/>
      <c r="AF25" s="669"/>
      <c r="AG25" s="677"/>
      <c r="AH25" s="677"/>
      <c r="AI25" s="677"/>
      <c r="AJ25" s="680"/>
      <c r="AL25" s="203"/>
      <c r="AM25" s="803"/>
      <c r="AN25" s="629"/>
      <c r="AO25" s="621"/>
      <c r="AP25" s="628"/>
      <c r="AQ25" s="628"/>
      <c r="AR25" s="628"/>
      <c r="AS25" s="621"/>
      <c r="AT25" s="801"/>
      <c r="AU25" s="12"/>
      <c r="AV25" s="12"/>
      <c r="AW25" s="465"/>
      <c r="AX25" s="802"/>
      <c r="AY25" s="12"/>
      <c r="AZ25" s="12"/>
      <c r="BA25" s="237"/>
      <c r="BB25" s="802"/>
      <c r="BC25" s="12"/>
      <c r="BD25" s="12"/>
      <c r="BE25" s="419"/>
      <c r="BF25" s="737"/>
      <c r="BG25" s="12"/>
      <c r="BH25" s="13"/>
      <c r="BI25" s="419"/>
      <c r="BJ25" s="419"/>
    </row>
    <row r="26" spans="1:62" s="3" customFormat="1" ht="17.100000000000001" customHeight="1">
      <c r="A26" s="773"/>
      <c r="B26" s="794"/>
      <c r="C26" s="540"/>
      <c r="D26" s="648"/>
      <c r="E26" s="246"/>
      <c r="F26" s="246"/>
      <c r="G26" s="246"/>
      <c r="H26" s="169"/>
      <c r="I26" s="791"/>
      <c r="J26" s="486" t="s">
        <v>24</v>
      </c>
      <c r="K26" s="486">
        <v>10</v>
      </c>
      <c r="L26" s="484"/>
      <c r="M26" s="484"/>
      <c r="N26" s="484">
        <f>K26/100</f>
        <v>0.1</v>
      </c>
      <c r="O26" s="485"/>
      <c r="P26" s="794"/>
      <c r="Q26" s="540"/>
      <c r="R26" s="534"/>
      <c r="S26" s="535"/>
      <c r="T26" s="535"/>
      <c r="U26" s="535"/>
      <c r="V26" s="539"/>
      <c r="W26" s="797"/>
      <c r="X26" s="131"/>
      <c r="Y26" s="131"/>
      <c r="Z26" s="246"/>
      <c r="AA26" s="246"/>
      <c r="AB26" s="246"/>
      <c r="AC26" s="169"/>
      <c r="AD26" s="800"/>
      <c r="AE26" s="681"/>
      <c r="AF26" s="669"/>
      <c r="AG26" s="677"/>
      <c r="AH26" s="677"/>
      <c r="AI26" s="677"/>
      <c r="AJ26" s="680"/>
      <c r="AL26" s="203"/>
      <c r="AM26" s="621"/>
      <c r="AN26" s="626"/>
      <c r="AO26" s="626"/>
      <c r="AP26" s="630"/>
      <c r="AQ26" s="630"/>
      <c r="AR26" s="630"/>
      <c r="AS26" s="621"/>
      <c r="AT26" s="801"/>
      <c r="AU26" s="12"/>
      <c r="AV26" s="12"/>
      <c r="AW26" s="465"/>
      <c r="AX26" s="802"/>
      <c r="AY26" s="12"/>
      <c r="AZ26" s="12"/>
      <c r="BA26" s="237"/>
      <c r="BB26" s="802"/>
      <c r="BC26" s="12"/>
      <c r="BD26" s="12"/>
      <c r="BE26" s="419"/>
      <c r="BF26" s="737"/>
      <c r="BG26" s="12"/>
      <c r="BH26" s="237"/>
      <c r="BI26" s="419"/>
      <c r="BJ26" s="419"/>
    </row>
    <row r="27" spans="1:62" s="168" customFormat="1">
      <c r="A27" s="413" t="s">
        <v>13</v>
      </c>
      <c r="B27" s="649" t="s">
        <v>54</v>
      </c>
      <c r="C27" s="174"/>
      <c r="D27" s="174"/>
      <c r="E27" s="247"/>
      <c r="F27" s="247"/>
      <c r="G27" s="247"/>
      <c r="H27" s="169"/>
      <c r="I27" s="494" t="s">
        <v>54</v>
      </c>
      <c r="J27" s="494" t="str">
        <f>月菜單!H4</f>
        <v>水果</v>
      </c>
      <c r="K27" s="494" t="s">
        <v>160</v>
      </c>
      <c r="L27" s="495"/>
      <c r="M27" s="495"/>
      <c r="N27" s="495"/>
      <c r="O27" s="496"/>
      <c r="P27" s="541"/>
      <c r="Q27" s="494"/>
      <c r="R27" s="494"/>
      <c r="S27" s="495"/>
      <c r="T27" s="495"/>
      <c r="U27" s="495"/>
      <c r="V27" s="542"/>
      <c r="W27" s="174" t="s">
        <v>54</v>
      </c>
      <c r="X27" s="174"/>
      <c r="Y27" s="174" t="s">
        <v>104</v>
      </c>
      <c r="Z27" s="247"/>
      <c r="AA27" s="247"/>
      <c r="AB27" s="247"/>
      <c r="AC27" s="169"/>
      <c r="AD27" s="649"/>
      <c r="AE27" s="174"/>
      <c r="AF27" s="174"/>
      <c r="AG27" s="247"/>
      <c r="AH27" s="247"/>
      <c r="AI27" s="247"/>
      <c r="AJ27" s="290"/>
      <c r="AK27" s="416"/>
      <c r="AL27" s="203"/>
      <c r="AM27" s="203"/>
      <c r="AN27" s="203"/>
      <c r="AO27" s="203"/>
      <c r="AP27" s="203"/>
      <c r="AQ27" s="203"/>
      <c r="AR27" s="203"/>
      <c r="AS27" s="203"/>
      <c r="AT27" s="416"/>
    </row>
    <row r="28" spans="1:62" s="3" customFormat="1" ht="17.25" thickBot="1">
      <c r="A28" s="8" t="s">
        <v>376</v>
      </c>
      <c r="B28" s="83" t="s">
        <v>376</v>
      </c>
      <c r="C28" s="657" t="str">
        <f>月菜單!I3</f>
        <v>黑芝麻堅果奶</v>
      </c>
      <c r="D28" s="73"/>
      <c r="E28" s="248"/>
      <c r="F28" s="248"/>
      <c r="G28" s="248"/>
      <c r="H28" s="178"/>
      <c r="I28" s="497" t="s">
        <v>376</v>
      </c>
      <c r="J28" s="494" t="str">
        <f>月菜單!I4</f>
        <v>茶葉蛋</v>
      </c>
      <c r="K28" s="494"/>
      <c r="L28" s="498"/>
      <c r="M28" s="498"/>
      <c r="N28" s="498"/>
      <c r="O28" s="496"/>
      <c r="P28" s="543" t="s">
        <v>376</v>
      </c>
      <c r="Q28" s="544" t="str">
        <f>月菜單!I5</f>
        <v>堅果沙其馬</v>
      </c>
      <c r="R28" s="545"/>
      <c r="S28" s="498"/>
      <c r="T28" s="498"/>
      <c r="U28" s="498"/>
      <c r="V28" s="546"/>
      <c r="W28" s="417" t="s">
        <v>376</v>
      </c>
      <c r="X28" s="261" t="str">
        <f>月菜單!I6</f>
        <v>醇乳布丁</v>
      </c>
      <c r="Y28" s="84"/>
      <c r="Z28" s="248"/>
      <c r="AA28" s="248"/>
      <c r="AB28" s="248"/>
      <c r="AC28" s="169"/>
      <c r="AD28" s="83"/>
      <c r="AE28" s="657"/>
      <c r="AF28" s="73"/>
      <c r="AG28" s="248"/>
      <c r="AH28" s="248"/>
      <c r="AI28" s="248"/>
      <c r="AJ28" s="169"/>
      <c r="AL28" s="203"/>
      <c r="AM28" s="203"/>
      <c r="AN28" s="203"/>
      <c r="AO28" s="203"/>
      <c r="AP28" s="203"/>
      <c r="AQ28" s="203"/>
      <c r="AR28" s="203"/>
      <c r="AS28" s="203"/>
    </row>
    <row r="29" spans="1:62" s="3" customFormat="1" ht="18" customHeight="1">
      <c r="A29" s="746" t="s">
        <v>14</v>
      </c>
      <c r="B29" s="749" t="s">
        <v>15</v>
      </c>
      <c r="C29" s="750"/>
      <c r="D29" s="472"/>
      <c r="E29" s="249">
        <f>SUM(E5:E28)</f>
        <v>5</v>
      </c>
      <c r="F29" s="249">
        <f>SUM(F5:F28)</f>
        <v>2.3701298701298703</v>
      </c>
      <c r="G29" s="249">
        <f>SUM(G5:G28)</f>
        <v>1.9</v>
      </c>
      <c r="H29" s="471"/>
      <c r="I29" s="751" t="s">
        <v>15</v>
      </c>
      <c r="J29" s="752"/>
      <c r="K29" s="499"/>
      <c r="L29" s="500">
        <f>SUM(L5:L28)</f>
        <v>5.284313725490196</v>
      </c>
      <c r="M29" s="500">
        <f>SUM(M5:M28)</f>
        <v>2.6181818181818182</v>
      </c>
      <c r="N29" s="501">
        <f>SUM(N5:N26)</f>
        <v>1.2820000000000003</v>
      </c>
      <c r="O29" s="502"/>
      <c r="P29" s="751" t="s">
        <v>15</v>
      </c>
      <c r="Q29" s="752"/>
      <c r="R29" s="547"/>
      <c r="S29" s="501">
        <f>SUM(S5:S28)</f>
        <v>5</v>
      </c>
      <c r="T29" s="501">
        <f>SUM(T5:T28)</f>
        <v>3.5171428571428573</v>
      </c>
      <c r="U29" s="501">
        <f>SUM(U5:U28)</f>
        <v>1.3</v>
      </c>
      <c r="V29" s="548"/>
      <c r="W29" s="749" t="s">
        <v>15</v>
      </c>
      <c r="X29" s="750"/>
      <c r="Y29" s="270"/>
      <c r="Z29" s="249">
        <f>SUM(Z5:Z28)</f>
        <v>5</v>
      </c>
      <c r="AA29" s="249">
        <f>SUM(AA5:AA28)</f>
        <v>2.4785714285714286</v>
      </c>
      <c r="AB29" s="249">
        <f>SUM(AB5:AB28)</f>
        <v>1.65</v>
      </c>
      <c r="AC29" s="471"/>
      <c r="AD29" s="753"/>
      <c r="AE29" s="754"/>
      <c r="AF29" s="328"/>
      <c r="AG29" s="682"/>
      <c r="AH29" s="682"/>
      <c r="AI29" s="683"/>
      <c r="AJ29" s="329"/>
      <c r="AL29" s="203"/>
      <c r="AM29" s="203"/>
      <c r="AN29" s="203"/>
      <c r="AO29" s="203"/>
      <c r="AP29" s="203"/>
      <c r="AQ29" s="203"/>
      <c r="AR29" s="203"/>
      <c r="AS29" s="203"/>
      <c r="AT29" s="429"/>
      <c r="AU29" s="429"/>
      <c r="AV29" s="429"/>
      <c r="AW29" s="429"/>
    </row>
    <row r="30" spans="1:62" s="3" customFormat="1" ht="18" customHeight="1">
      <c r="A30" s="747"/>
      <c r="B30" s="755" t="s">
        <v>64</v>
      </c>
      <c r="C30" s="756"/>
      <c r="D30" s="473">
        <f>E29</f>
        <v>5</v>
      </c>
      <c r="E30" s="250"/>
      <c r="F30" s="250"/>
      <c r="G30" s="250"/>
      <c r="H30" s="86"/>
      <c r="I30" s="757" t="s">
        <v>64</v>
      </c>
      <c r="J30" s="758"/>
      <c r="K30" s="503">
        <f>L29</f>
        <v>5.284313725490196</v>
      </c>
      <c r="L30" s="504"/>
      <c r="M30" s="504"/>
      <c r="N30" s="492"/>
      <c r="O30" s="505"/>
      <c r="P30" s="759" t="s">
        <v>64</v>
      </c>
      <c r="Q30" s="758"/>
      <c r="R30" s="549">
        <f>S29</f>
        <v>5</v>
      </c>
      <c r="S30" s="492"/>
      <c r="T30" s="492"/>
      <c r="U30" s="492"/>
      <c r="V30" s="550"/>
      <c r="W30" s="755" t="s">
        <v>64</v>
      </c>
      <c r="X30" s="760"/>
      <c r="Y30" s="273">
        <f>Z29</f>
        <v>5</v>
      </c>
      <c r="Z30" s="250"/>
      <c r="AA30" s="250"/>
      <c r="AB30" s="250"/>
      <c r="AC30" s="169"/>
      <c r="AD30" s="755"/>
      <c r="AE30" s="756"/>
      <c r="AF30" s="273"/>
      <c r="AG30" s="250"/>
      <c r="AH30" s="250"/>
      <c r="AI30" s="250"/>
      <c r="AJ30" s="169"/>
      <c r="AL30" s="203"/>
      <c r="AM30" s="203"/>
      <c r="AN30" s="203"/>
      <c r="AO30" s="203"/>
      <c r="AP30" s="203"/>
      <c r="AQ30" s="203"/>
      <c r="AR30" s="203"/>
      <c r="AS30" s="203"/>
      <c r="AT30" s="429"/>
      <c r="AU30" s="429"/>
      <c r="AV30" s="429"/>
      <c r="AW30" s="429"/>
    </row>
    <row r="31" spans="1:62" s="3" customFormat="1" ht="18" customHeight="1">
      <c r="A31" s="747"/>
      <c r="B31" s="755" t="s">
        <v>45</v>
      </c>
      <c r="C31" s="756"/>
      <c r="D31" s="411">
        <f>F29</f>
        <v>2.3701298701298703</v>
      </c>
      <c r="E31" s="251"/>
      <c r="F31" s="251"/>
      <c r="G31" s="251"/>
      <c r="H31" s="86"/>
      <c r="I31" s="757" t="s">
        <v>45</v>
      </c>
      <c r="J31" s="758"/>
      <c r="K31" s="506">
        <f>M29</f>
        <v>2.6181818181818182</v>
      </c>
      <c r="L31" s="507"/>
      <c r="M31" s="507"/>
      <c r="N31" s="508"/>
      <c r="O31" s="505"/>
      <c r="P31" s="551" t="s">
        <v>85</v>
      </c>
      <c r="Q31" s="494"/>
      <c r="R31" s="509">
        <f>T29</f>
        <v>3.5171428571428573</v>
      </c>
      <c r="S31" s="508"/>
      <c r="T31" s="508"/>
      <c r="U31" s="508"/>
      <c r="V31" s="496"/>
      <c r="W31" s="755" t="s">
        <v>45</v>
      </c>
      <c r="X31" s="760"/>
      <c r="Y31" s="179">
        <f>AA29</f>
        <v>2.4785714285714286</v>
      </c>
      <c r="Z31" s="251"/>
      <c r="AA31" s="251"/>
      <c r="AB31" s="251"/>
      <c r="AC31" s="169"/>
      <c r="AD31" s="755"/>
      <c r="AE31" s="756"/>
      <c r="AF31" s="179"/>
      <c r="AG31" s="251"/>
      <c r="AH31" s="251"/>
      <c r="AI31" s="251"/>
      <c r="AJ31" s="169"/>
      <c r="AL31" s="203"/>
      <c r="AM31" s="203"/>
      <c r="AN31" s="203"/>
      <c r="AO31" s="203"/>
      <c r="AP31" s="203"/>
      <c r="AQ31" s="203"/>
      <c r="AR31" s="203"/>
      <c r="AS31" s="203"/>
      <c r="AT31" s="429"/>
      <c r="AU31" s="429"/>
      <c r="AV31" s="429"/>
      <c r="AW31" s="429"/>
    </row>
    <row r="32" spans="1:62" s="3" customFormat="1" ht="18" customHeight="1">
      <c r="A32" s="747"/>
      <c r="B32" s="755" t="s">
        <v>250</v>
      </c>
      <c r="C32" s="756"/>
      <c r="D32" s="179">
        <f>G29</f>
        <v>1.9</v>
      </c>
      <c r="E32" s="251"/>
      <c r="F32" s="251"/>
      <c r="G32" s="251"/>
      <c r="H32" s="86"/>
      <c r="I32" s="757" t="s">
        <v>250</v>
      </c>
      <c r="J32" s="758"/>
      <c r="K32" s="509">
        <f>N29</f>
        <v>1.2820000000000003</v>
      </c>
      <c r="L32" s="508"/>
      <c r="M32" s="508"/>
      <c r="N32" s="508"/>
      <c r="O32" s="505"/>
      <c r="P32" s="771" t="s">
        <v>250</v>
      </c>
      <c r="Q32" s="769"/>
      <c r="R32" s="509">
        <f>U29</f>
        <v>1.3</v>
      </c>
      <c r="S32" s="508"/>
      <c r="T32" s="508"/>
      <c r="U32" s="508"/>
      <c r="V32" s="552"/>
      <c r="W32" s="755" t="s">
        <v>377</v>
      </c>
      <c r="X32" s="756"/>
      <c r="Y32" s="179">
        <f>AB29</f>
        <v>1.65</v>
      </c>
      <c r="Z32" s="251"/>
      <c r="AA32" s="251"/>
      <c r="AB32" s="251"/>
      <c r="AC32" s="169"/>
      <c r="AD32" s="755"/>
      <c r="AE32" s="756"/>
      <c r="AF32" s="179"/>
      <c r="AG32" s="251"/>
      <c r="AH32" s="251"/>
      <c r="AI32" s="251"/>
      <c r="AJ32" s="169"/>
      <c r="AL32" s="123"/>
      <c r="AM32" s="123"/>
      <c r="AN32" s="120"/>
      <c r="AO32" s="120"/>
      <c r="AP32" s="120"/>
      <c r="AQ32" s="120"/>
      <c r="AR32" s="284"/>
      <c r="AS32" s="420"/>
      <c r="AT32" s="429"/>
      <c r="AU32" s="429"/>
      <c r="AV32" s="429"/>
      <c r="AW32" s="429"/>
    </row>
    <row r="33" spans="1:49" s="3" customFormat="1">
      <c r="A33" s="747"/>
      <c r="B33" s="755" t="s">
        <v>251</v>
      </c>
      <c r="C33" s="756"/>
      <c r="D33" s="87"/>
      <c r="E33" s="252"/>
      <c r="F33" s="252"/>
      <c r="G33" s="252"/>
      <c r="H33" s="86"/>
      <c r="I33" s="757" t="s">
        <v>251</v>
      </c>
      <c r="J33" s="758"/>
      <c r="K33" s="510"/>
      <c r="L33" s="511"/>
      <c r="M33" s="511"/>
      <c r="N33" s="511"/>
      <c r="O33" s="505"/>
      <c r="P33" s="771" t="s">
        <v>251</v>
      </c>
      <c r="Q33" s="769"/>
      <c r="R33" s="510"/>
      <c r="S33" s="511"/>
      <c r="T33" s="511"/>
      <c r="U33" s="511"/>
      <c r="V33" s="496"/>
      <c r="W33" s="755" t="s">
        <v>378</v>
      </c>
      <c r="X33" s="756"/>
      <c r="Y33" s="87">
        <v>1</v>
      </c>
      <c r="Z33" s="252"/>
      <c r="AA33" s="252"/>
      <c r="AB33" s="252"/>
      <c r="AC33" s="169"/>
      <c r="AD33" s="755"/>
      <c r="AE33" s="756"/>
      <c r="AF33" s="87"/>
      <c r="AG33" s="252"/>
      <c r="AH33" s="252"/>
      <c r="AI33" s="252"/>
      <c r="AJ33" s="169"/>
      <c r="AL33" s="128"/>
      <c r="AM33" s="128"/>
      <c r="AN33" s="121"/>
      <c r="AO33" s="121"/>
      <c r="AP33" s="121"/>
      <c r="AQ33" s="121"/>
      <c r="AR33" s="285"/>
      <c r="AS33" s="420"/>
      <c r="AT33" s="429"/>
      <c r="AU33" s="429"/>
      <c r="AV33" s="429"/>
      <c r="AW33" s="429"/>
    </row>
    <row r="34" spans="1:49" s="3" customFormat="1">
      <c r="A34" s="747"/>
      <c r="B34" s="761" t="s">
        <v>10</v>
      </c>
      <c r="C34" s="762"/>
      <c r="D34" s="111"/>
      <c r="E34" s="253"/>
      <c r="F34" s="253"/>
      <c r="G34" s="253"/>
      <c r="H34" s="115"/>
      <c r="I34" s="763" t="s">
        <v>10</v>
      </c>
      <c r="J34" s="764"/>
      <c r="K34" s="512"/>
      <c r="L34" s="513"/>
      <c r="M34" s="513"/>
      <c r="N34" s="513"/>
      <c r="O34" s="514"/>
      <c r="P34" s="765" t="s">
        <v>10</v>
      </c>
      <c r="Q34" s="766"/>
      <c r="R34" s="553"/>
      <c r="S34" s="513"/>
      <c r="T34" s="513"/>
      <c r="U34" s="513"/>
      <c r="V34" s="554"/>
      <c r="W34" s="761" t="s">
        <v>10</v>
      </c>
      <c r="X34" s="762"/>
      <c r="Y34" s="111"/>
      <c r="Z34" s="253"/>
      <c r="AA34" s="253"/>
      <c r="AB34" s="253"/>
      <c r="AC34" s="53"/>
      <c r="AD34" s="761"/>
      <c r="AE34" s="762"/>
      <c r="AF34" s="111"/>
      <c r="AG34" s="253"/>
      <c r="AH34" s="253"/>
      <c r="AI34" s="253"/>
      <c r="AJ34" s="53"/>
      <c r="AL34" s="429"/>
      <c r="AM34" s="123"/>
      <c r="AN34" s="123"/>
      <c r="AO34" s="120"/>
      <c r="AP34" s="120"/>
      <c r="AQ34" s="120"/>
      <c r="AR34" s="120"/>
      <c r="AS34" s="123"/>
      <c r="AT34" s="416"/>
      <c r="AU34" s="416"/>
    </row>
    <row r="35" spans="1:49" s="35" customFormat="1">
      <c r="A35" s="747"/>
      <c r="B35" s="767" t="s">
        <v>9</v>
      </c>
      <c r="C35" s="768"/>
      <c r="D35" s="101" t="s">
        <v>66</v>
      </c>
      <c r="E35" s="254"/>
      <c r="F35" s="254"/>
      <c r="G35" s="254"/>
      <c r="H35" s="99"/>
      <c r="I35" s="757" t="s">
        <v>9</v>
      </c>
      <c r="J35" s="758"/>
      <c r="K35" s="515" t="s">
        <v>66</v>
      </c>
      <c r="L35" s="516"/>
      <c r="M35" s="516"/>
      <c r="N35" s="516"/>
      <c r="O35" s="517"/>
      <c r="P35" s="769" t="s">
        <v>9</v>
      </c>
      <c r="Q35" s="770"/>
      <c r="R35" s="515" t="s">
        <v>66</v>
      </c>
      <c r="S35" s="516"/>
      <c r="T35" s="516"/>
      <c r="U35" s="516"/>
      <c r="V35" s="555"/>
      <c r="W35" s="755" t="s">
        <v>9</v>
      </c>
      <c r="X35" s="756"/>
      <c r="Y35" s="101" t="s">
        <v>66</v>
      </c>
      <c r="Z35" s="254"/>
      <c r="AA35" s="254"/>
      <c r="AB35" s="254"/>
      <c r="AC35" s="118"/>
      <c r="AD35" s="755"/>
      <c r="AE35" s="756"/>
      <c r="AF35" s="101"/>
      <c r="AG35" s="254"/>
      <c r="AH35" s="254"/>
      <c r="AI35" s="254"/>
      <c r="AJ35" s="99"/>
      <c r="AM35" s="128"/>
      <c r="AN35" s="128"/>
      <c r="AO35" s="121"/>
      <c r="AP35" s="121"/>
      <c r="AQ35" s="121"/>
      <c r="AR35" s="121"/>
      <c r="AS35" s="123"/>
      <c r="AT35" s="36"/>
      <c r="AU35" s="36"/>
    </row>
    <row r="36" spans="1:49" s="35" customFormat="1" ht="17.25" thickBot="1">
      <c r="A36" s="748"/>
      <c r="B36" s="738" t="s">
        <v>65</v>
      </c>
      <c r="C36" s="739"/>
      <c r="D36" s="98">
        <f>D30*70+D31*75+D32*25+D33*60+D35*45</f>
        <v>687.75974025974028</v>
      </c>
      <c r="E36" s="255"/>
      <c r="F36" s="255"/>
      <c r="G36" s="255"/>
      <c r="H36" s="117"/>
      <c r="I36" s="740" t="s">
        <v>65</v>
      </c>
      <c r="J36" s="741"/>
      <c r="K36" s="518">
        <f>K30*70+K31*75+K32*25+K33*60+K35*45+K34*120</f>
        <v>710.81559714795003</v>
      </c>
      <c r="L36" s="519"/>
      <c r="M36" s="519"/>
      <c r="N36" s="519"/>
      <c r="O36" s="520"/>
      <c r="P36" s="742" t="s">
        <v>65</v>
      </c>
      <c r="Q36" s="739"/>
      <c r="R36" s="518">
        <f>R30*70+R31*75+R32*25+R33*60+R35*45</f>
        <v>758.78571428571422</v>
      </c>
      <c r="S36" s="519"/>
      <c r="T36" s="519"/>
      <c r="U36" s="519"/>
      <c r="V36" s="556"/>
      <c r="W36" s="743" t="s">
        <v>65</v>
      </c>
      <c r="X36" s="744"/>
      <c r="Y36" s="98">
        <f>Y30*70+Y31*75+Y32*25+Y33*60+Y35*45</f>
        <v>749.64285714285711</v>
      </c>
      <c r="Z36" s="255"/>
      <c r="AA36" s="255"/>
      <c r="AB36" s="255"/>
      <c r="AC36" s="119"/>
      <c r="AD36" s="743"/>
      <c r="AE36" s="744"/>
      <c r="AF36" s="98"/>
      <c r="AG36" s="255"/>
      <c r="AH36" s="255"/>
      <c r="AI36" s="255"/>
      <c r="AJ36" s="117"/>
      <c r="AM36" s="36"/>
      <c r="AN36" s="36"/>
      <c r="AO36" s="36"/>
      <c r="AP36" s="36"/>
      <c r="AQ36" s="36"/>
      <c r="AR36" s="36"/>
      <c r="AS36" s="36"/>
      <c r="AT36" s="36"/>
      <c r="AU36" s="36"/>
    </row>
    <row r="37" spans="1:49" s="39" customFormat="1" ht="19.5">
      <c r="A37" s="745" t="s">
        <v>16</v>
      </c>
      <c r="B37" s="745"/>
      <c r="C37" s="745"/>
      <c r="D37" s="745"/>
      <c r="E37" s="745"/>
      <c r="F37" s="745"/>
      <c r="G37" s="745"/>
      <c r="H37" s="745"/>
      <c r="I37" s="745"/>
      <c r="J37" s="745"/>
      <c r="K37" s="745"/>
      <c r="L37" s="414"/>
      <c r="M37" s="414"/>
      <c r="N37" s="414"/>
      <c r="O37" s="37"/>
      <c r="P37" s="38"/>
      <c r="Q37" s="38"/>
      <c r="R37" s="38"/>
      <c r="S37" s="414"/>
      <c r="T37" s="414"/>
      <c r="U37" s="414"/>
      <c r="V37" s="38"/>
      <c r="W37" s="38"/>
      <c r="Z37" s="414"/>
      <c r="AA37" s="414"/>
      <c r="AB37" s="414"/>
      <c r="AG37" s="414"/>
      <c r="AH37" s="414"/>
      <c r="AI37" s="414"/>
      <c r="AM37" s="58"/>
      <c r="AN37" s="58"/>
      <c r="AO37" s="58"/>
      <c r="AP37" s="58"/>
      <c r="AQ37" s="58"/>
    </row>
    <row r="38" spans="1:49" s="41" customFormat="1" ht="19.5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40"/>
      <c r="Z38" s="40"/>
      <c r="AA38" s="40"/>
      <c r="AB38" s="40"/>
      <c r="AM38" s="40"/>
      <c r="AN38" s="40"/>
      <c r="AO38" s="40"/>
      <c r="AP38" s="40"/>
      <c r="AQ38" s="40"/>
    </row>
    <row r="39" spans="1:49" s="41" customFormat="1" ht="19.5">
      <c r="A39" s="42" t="s">
        <v>11</v>
      </c>
      <c r="B39" s="42"/>
      <c r="C39" s="42"/>
      <c r="E39" s="40"/>
      <c r="F39" s="40"/>
      <c r="G39" s="40"/>
      <c r="H39" s="43"/>
      <c r="I39" s="43"/>
      <c r="J39" s="43"/>
      <c r="K39" s="42"/>
      <c r="L39" s="40"/>
      <c r="M39" s="40"/>
      <c r="N39" s="40"/>
      <c r="O39" s="44"/>
      <c r="P39" s="45"/>
      <c r="Q39" s="45"/>
      <c r="R39" s="45"/>
      <c r="S39" s="40"/>
      <c r="T39" s="40"/>
      <c r="U39" s="40"/>
      <c r="V39" s="45"/>
      <c r="W39" s="46"/>
      <c r="X39" s="40"/>
      <c r="Y39" s="40"/>
      <c r="Z39" s="40"/>
      <c r="AA39" s="40"/>
      <c r="AB39" s="40"/>
      <c r="AG39" s="40"/>
      <c r="AH39" s="40"/>
      <c r="AI39" s="40"/>
    </row>
    <row r="40" spans="1:49" s="23" customFormat="1" ht="25.5" customHeight="1">
      <c r="A40" s="22"/>
      <c r="B40" s="332" t="s">
        <v>90</v>
      </c>
      <c r="D40" s="22"/>
      <c r="E40" s="22"/>
      <c r="F40" s="22"/>
      <c r="G40" s="22"/>
      <c r="I40" s="332" t="s">
        <v>91</v>
      </c>
      <c r="J40" s="22"/>
      <c r="L40" s="22"/>
      <c r="M40" s="22"/>
      <c r="N40" s="22"/>
      <c r="O40" s="22"/>
      <c r="Q40" s="333" t="s">
        <v>92</v>
      </c>
      <c r="R40" s="22"/>
      <c r="S40" s="22"/>
      <c r="T40" s="22"/>
      <c r="U40" s="22"/>
      <c r="V40" s="22"/>
      <c r="Y40" s="333"/>
      <c r="Z40" s="22"/>
      <c r="AA40" s="22"/>
      <c r="AB40" s="22"/>
      <c r="AC40" s="711"/>
      <c r="AG40" s="22"/>
      <c r="AH40" s="22"/>
      <c r="AI40" s="22"/>
      <c r="AJ40" s="375"/>
    </row>
    <row r="41" spans="1:49" ht="19.5">
      <c r="A41" s="42"/>
      <c r="B41" s="42"/>
      <c r="C41" s="42"/>
      <c r="D41" s="41"/>
      <c r="H41" s="43"/>
      <c r="I41" s="43"/>
      <c r="J41" s="43"/>
      <c r="K41" s="42"/>
      <c r="O41" s="44"/>
      <c r="P41" s="45"/>
      <c r="Q41" s="45"/>
      <c r="R41" s="45"/>
      <c r="V41" s="45"/>
      <c r="W41" s="46"/>
      <c r="X41" s="40"/>
      <c r="Y41" s="237"/>
      <c r="Z41" s="419"/>
      <c r="AA41" s="419"/>
      <c r="AB41" s="419"/>
      <c r="AC41" s="237"/>
      <c r="AD41" s="237"/>
      <c r="AE41" s="237"/>
      <c r="AF41" s="237"/>
      <c r="AG41" s="419"/>
      <c r="AH41" s="419"/>
      <c r="AI41" s="419"/>
      <c r="AJ41" s="237"/>
      <c r="AK41" s="237"/>
      <c r="AL41" s="237"/>
    </row>
    <row r="42" spans="1:49">
      <c r="E42" s="229"/>
      <c r="F42" s="229"/>
      <c r="G42" s="229"/>
      <c r="L42" s="736"/>
      <c r="M42" s="122"/>
      <c r="N42" s="416"/>
      <c r="O42" s="474"/>
      <c r="P42" s="474"/>
      <c r="Q42" s="475"/>
      <c r="R42" s="463"/>
      <c r="S42" s="237"/>
      <c r="T42" s="229"/>
      <c r="U42" s="229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</row>
    <row r="43" spans="1:49">
      <c r="L43" s="736"/>
      <c r="M43" s="122"/>
      <c r="N43" s="416"/>
      <c r="O43" s="474"/>
      <c r="P43" s="475"/>
      <c r="Q43" s="366"/>
      <c r="R43" s="463"/>
      <c r="S43" s="419"/>
      <c r="V43" s="737"/>
      <c r="W43" s="49"/>
      <c r="X43" s="237"/>
      <c r="Y43" s="476"/>
      <c r="Z43" s="476"/>
      <c r="AA43" s="366"/>
      <c r="AB43" s="463"/>
      <c r="AC43" s="237"/>
      <c r="AD43" s="237"/>
      <c r="AE43" s="237"/>
      <c r="AF43" s="237"/>
      <c r="AG43" s="419"/>
      <c r="AH43" s="419"/>
      <c r="AI43" s="419"/>
      <c r="AJ43" s="237"/>
      <c r="AK43" s="237"/>
      <c r="AL43" s="237"/>
    </row>
    <row r="44" spans="1:49">
      <c r="L44" s="736"/>
      <c r="M44" s="122"/>
      <c r="N44" s="477"/>
      <c r="O44" s="475"/>
      <c r="P44" s="475"/>
      <c r="Q44" s="366"/>
      <c r="R44" s="463"/>
      <c r="S44" s="419"/>
      <c r="V44" s="737"/>
      <c r="W44" s="49"/>
      <c r="X44" s="237"/>
      <c r="Y44" s="476"/>
      <c r="Z44" s="476"/>
      <c r="AA44" s="476"/>
      <c r="AB44" s="463"/>
      <c r="AC44" s="237"/>
      <c r="AD44" s="237"/>
      <c r="AE44" s="237"/>
      <c r="AF44" s="237"/>
      <c r="AG44" s="419"/>
      <c r="AH44" s="419"/>
      <c r="AI44" s="419"/>
      <c r="AJ44" s="237"/>
      <c r="AK44" s="237"/>
      <c r="AL44" s="237"/>
    </row>
    <row r="45" spans="1:49">
      <c r="L45" s="736"/>
      <c r="M45" s="122"/>
      <c r="N45" s="416"/>
      <c r="O45" s="478"/>
      <c r="P45" s="475"/>
      <c r="Q45" s="475"/>
      <c r="R45" s="463"/>
      <c r="S45" s="419"/>
      <c r="V45" s="737"/>
      <c r="W45" s="49"/>
      <c r="X45" s="237"/>
      <c r="Y45" s="476"/>
      <c r="Z45" s="476"/>
      <c r="AA45" s="476"/>
      <c r="AB45" s="463"/>
      <c r="AC45" s="237"/>
      <c r="AD45" s="237"/>
      <c r="AE45" s="237"/>
      <c r="AF45" s="237"/>
      <c r="AG45" s="419"/>
      <c r="AH45" s="419"/>
      <c r="AI45" s="419"/>
      <c r="AJ45" s="237"/>
      <c r="AK45" s="237"/>
      <c r="AL45" s="237"/>
    </row>
    <row r="46" spans="1:49">
      <c r="L46" s="736"/>
      <c r="M46" s="122"/>
      <c r="N46" s="122"/>
      <c r="O46" s="478"/>
      <c r="P46" s="478"/>
      <c r="Q46" s="478"/>
      <c r="R46" s="463"/>
      <c r="S46" s="419"/>
      <c r="V46" s="737"/>
      <c r="W46" s="419"/>
      <c r="X46" s="237"/>
      <c r="Y46" s="476"/>
      <c r="Z46" s="476"/>
      <c r="AA46" s="476"/>
      <c r="AB46" s="237"/>
      <c r="AC46" s="237"/>
      <c r="AD46" s="237"/>
      <c r="AE46" s="237"/>
      <c r="AF46" s="237"/>
      <c r="AG46" s="419"/>
      <c r="AH46" s="419"/>
      <c r="AI46" s="419"/>
      <c r="AJ46" s="237"/>
      <c r="AK46" s="237"/>
      <c r="AL46" s="237"/>
    </row>
    <row r="47" spans="1:49">
      <c r="L47" s="419"/>
      <c r="M47" s="419"/>
      <c r="N47" s="419"/>
      <c r="O47" s="237"/>
      <c r="P47" s="237"/>
      <c r="Q47" s="237"/>
      <c r="R47" s="237"/>
      <c r="S47" s="419"/>
      <c r="V47" s="737"/>
      <c r="W47" s="419"/>
      <c r="X47" s="237"/>
      <c r="Y47" s="476"/>
      <c r="Z47" s="476"/>
      <c r="AA47" s="476"/>
      <c r="AB47" s="237"/>
      <c r="AC47" s="237"/>
      <c r="AD47" s="237"/>
      <c r="AE47" s="237"/>
      <c r="AF47" s="237"/>
      <c r="AG47" s="419"/>
      <c r="AH47" s="419"/>
      <c r="AI47" s="419"/>
      <c r="AJ47" s="237"/>
      <c r="AK47" s="237"/>
      <c r="AL47" s="237"/>
    </row>
    <row r="48" spans="1:49">
      <c r="V48" s="237"/>
      <c r="W48" s="237"/>
      <c r="X48" s="237"/>
      <c r="Y48" s="237"/>
      <c r="Z48" s="419"/>
      <c r="AA48" s="419"/>
      <c r="AB48" s="419"/>
      <c r="AC48" s="237"/>
      <c r="AD48" s="237"/>
      <c r="AE48" s="237"/>
      <c r="AF48" s="237"/>
      <c r="AG48" s="419"/>
      <c r="AH48" s="419"/>
      <c r="AI48" s="419"/>
      <c r="AJ48" s="237"/>
      <c r="AK48" s="237"/>
      <c r="AL48" s="237"/>
    </row>
    <row r="49" spans="22:38" s="229" customFormat="1">
      <c r="V49" s="237"/>
      <c r="W49" s="237"/>
      <c r="X49" s="237"/>
      <c r="Y49" s="237"/>
      <c r="Z49" s="419"/>
      <c r="AA49" s="419"/>
      <c r="AB49" s="419"/>
      <c r="AC49" s="237"/>
      <c r="AD49" s="237"/>
      <c r="AE49" s="237"/>
      <c r="AF49" s="237"/>
      <c r="AG49" s="419"/>
      <c r="AH49" s="419"/>
      <c r="AI49" s="419"/>
      <c r="AJ49" s="237"/>
      <c r="AK49" s="237"/>
      <c r="AL49" s="237"/>
    </row>
    <row r="50" spans="22:38" s="229" customFormat="1">
      <c r="V50" s="237"/>
      <c r="W50" s="237"/>
      <c r="X50" s="237"/>
      <c r="Y50" s="237"/>
      <c r="Z50" s="419"/>
      <c r="AA50" s="419"/>
      <c r="AB50" s="419"/>
      <c r="AC50" s="237"/>
      <c r="AD50" s="237"/>
      <c r="AE50" s="237"/>
      <c r="AF50" s="237"/>
      <c r="AG50" s="419"/>
      <c r="AH50" s="419"/>
      <c r="AI50" s="419"/>
      <c r="AJ50" s="237"/>
      <c r="AK50" s="237"/>
      <c r="AL50" s="237"/>
    </row>
    <row r="51" spans="22:38" s="229" customFormat="1">
      <c r="V51" s="237"/>
      <c r="W51" s="237"/>
      <c r="X51" s="237"/>
      <c r="Y51" s="237"/>
      <c r="Z51" s="419"/>
      <c r="AA51" s="419"/>
      <c r="AB51" s="419"/>
      <c r="AC51" s="237"/>
      <c r="AD51" s="237"/>
      <c r="AE51" s="237"/>
      <c r="AF51" s="237"/>
      <c r="AG51" s="419"/>
      <c r="AH51" s="419"/>
      <c r="AI51" s="419"/>
      <c r="AJ51" s="237"/>
      <c r="AK51" s="237"/>
      <c r="AL51" s="237"/>
    </row>
    <row r="52" spans="22:38" s="229" customFormat="1">
      <c r="V52" s="237"/>
      <c r="W52" s="237"/>
      <c r="X52" s="237"/>
      <c r="Y52" s="237"/>
      <c r="Z52" s="419"/>
      <c r="AA52" s="419"/>
      <c r="AB52" s="419"/>
      <c r="AC52" s="237"/>
      <c r="AD52" s="237"/>
      <c r="AE52" s="237"/>
      <c r="AF52" s="237"/>
      <c r="AG52" s="419"/>
      <c r="AH52" s="419"/>
      <c r="AI52" s="419"/>
      <c r="AJ52" s="237"/>
      <c r="AK52" s="237"/>
      <c r="AL52" s="237"/>
    </row>
  </sheetData>
  <mergeCells count="110">
    <mergeCell ref="I31:J31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A5:A6"/>
    <mergeCell ref="B5:B6"/>
    <mergeCell ref="I5:I6"/>
    <mergeCell ref="P5:P6"/>
    <mergeCell ref="W5:W6"/>
    <mergeCell ref="AD5:AD6"/>
    <mergeCell ref="AE18:AE21"/>
    <mergeCell ref="A22:A26"/>
    <mergeCell ref="B22:B26"/>
    <mergeCell ref="AX5:AX6"/>
    <mergeCell ref="BB5:BB6"/>
    <mergeCell ref="A7:A11"/>
    <mergeCell ref="B7:B11"/>
    <mergeCell ref="I7:I11"/>
    <mergeCell ref="P7:P11"/>
    <mergeCell ref="W7:W11"/>
    <mergeCell ref="AD7:AD11"/>
    <mergeCell ref="AX7:AX11"/>
    <mergeCell ref="BB7:BB11"/>
    <mergeCell ref="AM6:AM10"/>
    <mergeCell ref="AM11:AM15"/>
    <mergeCell ref="A12:A16"/>
    <mergeCell ref="B12:B16"/>
    <mergeCell ref="I22:I26"/>
    <mergeCell ref="P22:P26"/>
    <mergeCell ref="W22:W26"/>
    <mergeCell ref="AD22:AD26"/>
    <mergeCell ref="AT22:AT26"/>
    <mergeCell ref="AX22:AX26"/>
    <mergeCell ref="BB22:BB26"/>
    <mergeCell ref="AM21:AM25"/>
    <mergeCell ref="BF7:BF11"/>
    <mergeCell ref="I12:I16"/>
    <mergeCell ref="P12:P16"/>
    <mergeCell ref="W12:W16"/>
    <mergeCell ref="AD12:AD16"/>
    <mergeCell ref="AX12:AX16"/>
    <mergeCell ref="BB12:BB16"/>
    <mergeCell ref="BF12:BF16"/>
    <mergeCell ref="AM16:AM20"/>
    <mergeCell ref="AN17:AN20"/>
    <mergeCell ref="BF22:BF26"/>
    <mergeCell ref="A17:A21"/>
    <mergeCell ref="B17:B21"/>
    <mergeCell ref="I17:I21"/>
    <mergeCell ref="P17:P21"/>
    <mergeCell ref="W17:W21"/>
    <mergeCell ref="AD17:AD21"/>
    <mergeCell ref="C18:C21"/>
    <mergeCell ref="J18:J21"/>
    <mergeCell ref="Q18:Q21"/>
    <mergeCell ref="X18:X21"/>
    <mergeCell ref="I32:J32"/>
    <mergeCell ref="P32:Q32"/>
    <mergeCell ref="W32:X32"/>
    <mergeCell ref="AD32:AE32"/>
    <mergeCell ref="B33:C33"/>
    <mergeCell ref="I33:J33"/>
    <mergeCell ref="P33:Q33"/>
    <mergeCell ref="W33:X33"/>
    <mergeCell ref="AD33:AE33"/>
    <mergeCell ref="B34:C34"/>
    <mergeCell ref="I34:J34"/>
    <mergeCell ref="P34:Q34"/>
    <mergeCell ref="W34:X34"/>
    <mergeCell ref="AD34:AE34"/>
    <mergeCell ref="B35:C35"/>
    <mergeCell ref="I35:J35"/>
    <mergeCell ref="P35:Q35"/>
    <mergeCell ref="W35:X35"/>
    <mergeCell ref="AD35:AE35"/>
    <mergeCell ref="A38:X38"/>
    <mergeCell ref="L42:L46"/>
    <mergeCell ref="V43:V47"/>
    <mergeCell ref="B36:C36"/>
    <mergeCell ref="I36:J36"/>
    <mergeCell ref="P36:Q36"/>
    <mergeCell ref="W36:X36"/>
    <mergeCell ref="AD36:AE36"/>
    <mergeCell ref="A37:K37"/>
    <mergeCell ref="A29:A36"/>
    <mergeCell ref="B29:C29"/>
    <mergeCell ref="I29:J29"/>
    <mergeCell ref="P29:Q29"/>
    <mergeCell ref="W29:X29"/>
    <mergeCell ref="AD29:AE29"/>
    <mergeCell ref="B30:C30"/>
    <mergeCell ref="I30:J30"/>
    <mergeCell ref="P30:Q30"/>
    <mergeCell ref="W30:X30"/>
    <mergeCell ref="AD30:AE30"/>
    <mergeCell ref="B31:C31"/>
    <mergeCell ref="W31:X31"/>
    <mergeCell ref="AD31:AE31"/>
    <mergeCell ref="B32:C32"/>
  </mergeCells>
  <phoneticPr fontId="1" type="noConversion"/>
  <pageMargins left="0.7" right="0.7" top="0.75" bottom="0.75" header="0.3" footer="0.3"/>
  <pageSetup paperSize="9" scale="72" fitToWidth="0" orientation="landscape" r:id="rId1"/>
  <rowBreaks count="1" manualBreakCount="1">
    <brk id="40" max="16383" man="1"/>
  </rowBreaks>
  <colBreaks count="1" manualBreakCount="1">
    <brk id="3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7"/>
  <sheetViews>
    <sheetView zoomScale="80" zoomScaleNormal="80" workbookViewId="0">
      <selection activeCell="A37" sqref="A1:AJ40"/>
    </sheetView>
  </sheetViews>
  <sheetFormatPr defaultColWidth="8.875" defaultRowHeight="16.5"/>
  <cols>
    <col min="1" max="1" width="8.875" style="168"/>
    <col min="2" max="2" width="9.5" style="168" customWidth="1"/>
    <col min="3" max="3" width="10.625" style="168" customWidth="1"/>
    <col min="4" max="4" width="8.375" style="168" customWidth="1"/>
    <col min="5" max="7" width="5.625" style="168" hidden="1" customWidth="1"/>
    <col min="8" max="8" width="5.625" style="168" customWidth="1"/>
    <col min="9" max="9" width="9.625" style="168" customWidth="1"/>
    <col min="10" max="10" width="10.625" style="168" customWidth="1"/>
    <col min="11" max="11" width="8.5" style="168" customWidth="1"/>
    <col min="12" max="14" width="5.625" style="168" hidden="1" customWidth="1"/>
    <col min="15" max="15" width="5.625" style="168" customWidth="1"/>
    <col min="16" max="16" width="10.375" style="168" customWidth="1"/>
    <col min="17" max="17" width="10.625" style="168" customWidth="1"/>
    <col min="18" max="18" width="8.375" style="168" customWidth="1"/>
    <col min="19" max="21" width="5.625" style="168" hidden="1" customWidth="1"/>
    <col min="22" max="22" width="5.625" style="168" customWidth="1"/>
    <col min="23" max="23" width="9.625" style="168" customWidth="1"/>
    <col min="24" max="24" width="10.875" style="168" customWidth="1"/>
    <col min="25" max="25" width="8.375" style="168" customWidth="1"/>
    <col min="26" max="28" width="5.625" style="168" hidden="1" customWidth="1"/>
    <col min="29" max="29" width="5.625" style="168" customWidth="1"/>
    <col min="30" max="30" width="9.625" style="168" customWidth="1"/>
    <col min="31" max="31" width="10.625" style="168" customWidth="1"/>
    <col min="32" max="32" width="8.375" style="168" customWidth="1"/>
    <col min="33" max="35" width="5.625" style="168" hidden="1" customWidth="1"/>
    <col min="36" max="36" width="5.625" style="376" customWidth="1"/>
    <col min="37" max="16384" width="8.875" style="168"/>
  </cols>
  <sheetData>
    <row r="1" spans="1:62" ht="21" customHeight="1">
      <c r="A1" s="883" t="s">
        <v>387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  <c r="T1" s="883"/>
      <c r="U1" s="883"/>
      <c r="V1" s="883"/>
      <c r="W1" s="883"/>
      <c r="X1" s="883"/>
      <c r="Y1" s="883"/>
      <c r="Z1" s="883"/>
      <c r="AA1" s="883"/>
      <c r="AB1" s="883"/>
      <c r="AC1" s="883"/>
      <c r="AD1" s="883"/>
      <c r="AE1" s="883"/>
      <c r="AF1" s="883"/>
      <c r="AG1" s="883"/>
      <c r="AH1" s="883"/>
      <c r="AI1" s="883"/>
      <c r="AJ1" s="883"/>
      <c r="AK1" s="19"/>
      <c r="AL1" s="19"/>
      <c r="AM1" s="19"/>
      <c r="AN1" s="19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</row>
    <row r="2" spans="1:62" ht="21" customHeight="1" thickBot="1">
      <c r="A2" s="312" t="s">
        <v>447</v>
      </c>
      <c r="B2" s="235"/>
      <c r="C2" s="313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884" t="s">
        <v>5</v>
      </c>
      <c r="X2" s="885"/>
      <c r="Y2" s="885"/>
      <c r="Z2" s="235"/>
      <c r="AA2" s="235"/>
      <c r="AB2" s="235"/>
      <c r="AC2" s="235"/>
      <c r="AD2" s="884" t="s">
        <v>7</v>
      </c>
      <c r="AE2" s="884"/>
      <c r="AF2" s="884"/>
      <c r="AG2" s="235"/>
      <c r="AH2" s="235"/>
      <c r="AI2" s="235"/>
      <c r="AJ2" s="367"/>
      <c r="AK2" s="314"/>
      <c r="AL2" s="315"/>
      <c r="AM2" s="217"/>
    </row>
    <row r="3" spans="1:62" s="317" customFormat="1" ht="16.5" customHeight="1" thickBot="1">
      <c r="A3" s="316" t="s">
        <v>38</v>
      </c>
      <c r="B3" s="889">
        <v>44987</v>
      </c>
      <c r="C3" s="890"/>
      <c r="D3" s="862" t="s">
        <v>247</v>
      </c>
      <c r="E3" s="863"/>
      <c r="F3" s="863"/>
      <c r="G3" s="863"/>
      <c r="H3" s="864"/>
      <c r="I3" s="840">
        <v>44988</v>
      </c>
      <c r="J3" s="841"/>
      <c r="K3" s="862" t="s">
        <v>130</v>
      </c>
      <c r="L3" s="863"/>
      <c r="M3" s="863"/>
      <c r="N3" s="863"/>
      <c r="O3" s="864"/>
      <c r="P3" s="840">
        <v>44989</v>
      </c>
      <c r="Q3" s="841"/>
      <c r="R3" s="886" t="s">
        <v>39</v>
      </c>
      <c r="S3" s="887"/>
      <c r="T3" s="887"/>
      <c r="U3" s="887"/>
      <c r="V3" s="888"/>
      <c r="W3" s="840">
        <v>44990</v>
      </c>
      <c r="X3" s="841"/>
      <c r="Y3" s="862" t="s">
        <v>131</v>
      </c>
      <c r="Z3" s="863"/>
      <c r="AA3" s="863"/>
      <c r="AB3" s="863"/>
      <c r="AC3" s="864"/>
      <c r="AD3" s="840">
        <v>44991</v>
      </c>
      <c r="AE3" s="841"/>
      <c r="AF3" s="842" t="s">
        <v>37</v>
      </c>
      <c r="AG3" s="843"/>
      <c r="AH3" s="843"/>
      <c r="AI3" s="843"/>
      <c r="AJ3" s="844"/>
      <c r="AK3" s="873"/>
      <c r="AL3" s="873"/>
      <c r="AM3" s="217"/>
    </row>
    <row r="4" spans="1:62" ht="16.5" customHeight="1">
      <c r="A4" s="318" t="s">
        <v>25</v>
      </c>
      <c r="B4" s="319" t="s">
        <v>248</v>
      </c>
      <c r="C4" s="320" t="s">
        <v>44</v>
      </c>
      <c r="D4" s="320" t="s">
        <v>249</v>
      </c>
      <c r="E4" s="147" t="s">
        <v>132</v>
      </c>
      <c r="F4" s="147" t="s">
        <v>133</v>
      </c>
      <c r="G4" s="147" t="s">
        <v>134</v>
      </c>
      <c r="H4" s="218" t="s">
        <v>69</v>
      </c>
      <c r="I4" s="321" t="s">
        <v>248</v>
      </c>
      <c r="J4" s="320" t="s">
        <v>44</v>
      </c>
      <c r="K4" s="147" t="s">
        <v>249</v>
      </c>
      <c r="L4" s="147" t="s">
        <v>132</v>
      </c>
      <c r="M4" s="147" t="s">
        <v>133</v>
      </c>
      <c r="N4" s="147" t="s">
        <v>134</v>
      </c>
      <c r="O4" s="218" t="s">
        <v>69</v>
      </c>
      <c r="P4" s="322" t="s">
        <v>248</v>
      </c>
      <c r="Q4" s="320" t="s">
        <v>44</v>
      </c>
      <c r="R4" s="147" t="s">
        <v>249</v>
      </c>
      <c r="S4" s="147" t="s">
        <v>132</v>
      </c>
      <c r="T4" s="147" t="s">
        <v>133</v>
      </c>
      <c r="U4" s="147" t="s">
        <v>134</v>
      </c>
      <c r="V4" s="218" t="s">
        <v>69</v>
      </c>
      <c r="W4" s="323" t="s">
        <v>248</v>
      </c>
      <c r="X4" s="320" t="s">
        <v>44</v>
      </c>
      <c r="Y4" s="324" t="s">
        <v>249</v>
      </c>
      <c r="Z4" s="147" t="s">
        <v>132</v>
      </c>
      <c r="AA4" s="147" t="s">
        <v>133</v>
      </c>
      <c r="AB4" s="147" t="s">
        <v>134</v>
      </c>
      <c r="AC4" s="218" t="s">
        <v>69</v>
      </c>
      <c r="AD4" s="323" t="s">
        <v>248</v>
      </c>
      <c r="AE4" s="320" t="s">
        <v>44</v>
      </c>
      <c r="AF4" s="324" t="s">
        <v>249</v>
      </c>
      <c r="AG4" s="147" t="s">
        <v>132</v>
      </c>
      <c r="AH4" s="147" t="s">
        <v>133</v>
      </c>
      <c r="AI4" s="147" t="s">
        <v>134</v>
      </c>
      <c r="AJ4" s="368" t="s">
        <v>69</v>
      </c>
      <c r="AK4" s="103"/>
      <c r="AL4" s="392"/>
      <c r="AM4" s="203"/>
    </row>
    <row r="5" spans="1:62" s="325" customFormat="1" ht="18" customHeight="1">
      <c r="A5" s="879" t="s">
        <v>2</v>
      </c>
      <c r="B5" s="849" t="s">
        <v>57</v>
      </c>
      <c r="C5" s="388" t="s">
        <v>41</v>
      </c>
      <c r="D5" s="388">
        <v>100</v>
      </c>
      <c r="E5" s="178">
        <f>D5/20</f>
        <v>5</v>
      </c>
      <c r="F5" s="178"/>
      <c r="G5" s="178"/>
      <c r="H5" s="292"/>
      <c r="I5" s="880" t="s">
        <v>203</v>
      </c>
      <c r="J5" s="484" t="s">
        <v>214</v>
      </c>
      <c r="K5" s="484">
        <v>150</v>
      </c>
      <c r="L5" s="522">
        <f>K5/30</f>
        <v>5</v>
      </c>
      <c r="M5" s="496"/>
      <c r="N5" s="496"/>
      <c r="O5" s="511"/>
      <c r="P5" s="847" t="s">
        <v>59</v>
      </c>
      <c r="Q5" s="484" t="s">
        <v>8</v>
      </c>
      <c r="R5" s="484">
        <v>80</v>
      </c>
      <c r="S5" s="496">
        <f>R5/20</f>
        <v>4</v>
      </c>
      <c r="T5" s="496"/>
      <c r="U5" s="496"/>
      <c r="V5" s="485"/>
      <c r="W5" s="849" t="s">
        <v>127</v>
      </c>
      <c r="X5" s="388" t="s">
        <v>8</v>
      </c>
      <c r="Y5" s="388">
        <v>80</v>
      </c>
      <c r="Z5" s="178">
        <f>Y5/20</f>
        <v>4</v>
      </c>
      <c r="AA5" s="178"/>
      <c r="AB5" s="178"/>
      <c r="AC5" s="292"/>
      <c r="AD5" s="849" t="s">
        <v>57</v>
      </c>
      <c r="AE5" s="388" t="s">
        <v>41</v>
      </c>
      <c r="AF5" s="388">
        <v>120</v>
      </c>
      <c r="AG5" s="178">
        <f>AF5/20</f>
        <v>6</v>
      </c>
      <c r="AH5" s="178"/>
      <c r="AI5" s="178"/>
      <c r="AJ5" s="292"/>
      <c r="AK5" s="155"/>
      <c r="AL5" s="155"/>
      <c r="AM5" s="203"/>
    </row>
    <row r="6" spans="1:62" s="325" customFormat="1" ht="18" customHeight="1">
      <c r="A6" s="894"/>
      <c r="B6" s="850"/>
      <c r="C6" s="171"/>
      <c r="D6" s="388"/>
      <c r="E6" s="178"/>
      <c r="F6" s="178"/>
      <c r="G6" s="178"/>
      <c r="H6" s="292"/>
      <c r="I6" s="881"/>
      <c r="J6" s="484"/>
      <c r="K6" s="484"/>
      <c r="L6" s="522"/>
      <c r="M6" s="496"/>
      <c r="N6" s="496"/>
      <c r="O6" s="511"/>
      <c r="P6" s="848"/>
      <c r="Q6" s="486" t="s">
        <v>35</v>
      </c>
      <c r="R6" s="557">
        <v>20</v>
      </c>
      <c r="S6" s="496">
        <f>R6/20</f>
        <v>1</v>
      </c>
      <c r="T6" s="496"/>
      <c r="U6" s="496"/>
      <c r="V6" s="485"/>
      <c r="W6" s="850"/>
      <c r="X6" s="171" t="s">
        <v>128</v>
      </c>
      <c r="Y6" s="388">
        <v>20</v>
      </c>
      <c r="Z6" s="388">
        <f>Y6/20</f>
        <v>1</v>
      </c>
      <c r="AA6" s="178"/>
      <c r="AB6" s="178"/>
      <c r="AC6" s="292"/>
      <c r="AD6" s="850"/>
      <c r="AE6" s="388"/>
      <c r="AF6" s="388"/>
      <c r="AG6" s="178"/>
      <c r="AH6" s="178"/>
      <c r="AI6" s="178"/>
      <c r="AJ6" s="292"/>
      <c r="AK6" s="155"/>
      <c r="AL6" s="155"/>
      <c r="AM6" s="203"/>
    </row>
    <row r="7" spans="1:62" s="325" customFormat="1" ht="18" customHeight="1">
      <c r="A7" s="879" t="s">
        <v>27</v>
      </c>
      <c r="B7" s="805" t="s">
        <v>139</v>
      </c>
      <c r="C7" s="175" t="s">
        <v>165</v>
      </c>
      <c r="D7" s="175">
        <v>100</v>
      </c>
      <c r="E7" s="310"/>
      <c r="F7" s="311">
        <f>D7/35</f>
        <v>2.8571428571428572</v>
      </c>
      <c r="G7" s="250"/>
      <c r="H7" s="292"/>
      <c r="I7" s="789" t="s">
        <v>290</v>
      </c>
      <c r="J7" s="484" t="s">
        <v>215</v>
      </c>
      <c r="K7" s="484">
        <v>20</v>
      </c>
      <c r="L7" s="524">
        <f>K7/85</f>
        <v>0.23529411764705882</v>
      </c>
      <c r="M7" s="524"/>
      <c r="N7" s="524"/>
      <c r="O7" s="511"/>
      <c r="P7" s="865" t="s">
        <v>422</v>
      </c>
      <c r="Q7" s="486" t="s">
        <v>423</v>
      </c>
      <c r="R7" s="558">
        <v>85</v>
      </c>
      <c r="S7" s="559"/>
      <c r="T7" s="493">
        <f>R7*0.8/35</f>
        <v>1.9428571428571428</v>
      </c>
      <c r="U7" s="492"/>
      <c r="V7" s="485"/>
      <c r="W7" s="805" t="s">
        <v>294</v>
      </c>
      <c r="X7" s="171" t="s">
        <v>202</v>
      </c>
      <c r="Y7" s="171">
        <v>65</v>
      </c>
      <c r="Z7" s="250"/>
      <c r="AA7" s="311">
        <f>Y7/35</f>
        <v>1.8571428571428572</v>
      </c>
      <c r="AB7" s="250"/>
      <c r="AC7" s="292"/>
      <c r="AD7" s="805" t="s">
        <v>284</v>
      </c>
      <c r="AE7" s="171" t="s">
        <v>285</v>
      </c>
      <c r="AF7" s="171">
        <v>120</v>
      </c>
      <c r="AG7" s="250"/>
      <c r="AH7" s="311">
        <f>AF7*0.8/35</f>
        <v>2.7428571428571429</v>
      </c>
      <c r="AI7" s="250"/>
      <c r="AJ7" s="292"/>
      <c r="AM7" s="203"/>
    </row>
    <row r="8" spans="1:62" s="325" customFormat="1" ht="18" customHeight="1">
      <c r="A8" s="879"/>
      <c r="B8" s="806"/>
      <c r="C8" s="171" t="s">
        <v>138</v>
      </c>
      <c r="D8" s="171">
        <v>25</v>
      </c>
      <c r="E8" s="250"/>
      <c r="F8" s="311"/>
      <c r="G8" s="250">
        <f>D8/100</f>
        <v>0.25</v>
      </c>
      <c r="H8" s="292"/>
      <c r="I8" s="790"/>
      <c r="J8" s="484" t="s">
        <v>216</v>
      </c>
      <c r="K8" s="484">
        <v>25</v>
      </c>
      <c r="L8" s="525"/>
      <c r="M8" s="524">
        <f>K8/35</f>
        <v>0.7142857142857143</v>
      </c>
      <c r="N8" s="524"/>
      <c r="O8" s="511"/>
      <c r="P8" s="865"/>
      <c r="Q8" s="494" t="s">
        <v>169</v>
      </c>
      <c r="R8" s="484">
        <v>15</v>
      </c>
      <c r="S8" s="492"/>
      <c r="T8" s="493"/>
      <c r="U8" s="492">
        <f>R8/100</f>
        <v>0.15</v>
      </c>
      <c r="V8" s="485"/>
      <c r="W8" s="806"/>
      <c r="X8" s="171" t="s">
        <v>370</v>
      </c>
      <c r="Y8" s="650" t="s">
        <v>53</v>
      </c>
      <c r="Z8" s="250"/>
      <c r="AA8" s="250"/>
      <c r="AB8" s="250"/>
      <c r="AC8" s="292"/>
      <c r="AD8" s="806"/>
      <c r="AE8" s="171"/>
      <c r="AF8" s="171"/>
      <c r="AG8" s="250"/>
      <c r="AH8" s="311"/>
      <c r="AI8" s="250"/>
      <c r="AJ8" s="292"/>
      <c r="AM8" s="203"/>
    </row>
    <row r="9" spans="1:62" s="325" customFormat="1" ht="18" customHeight="1">
      <c r="A9" s="879"/>
      <c r="B9" s="806"/>
      <c r="C9" s="171" t="s">
        <v>24</v>
      </c>
      <c r="D9" s="418">
        <v>10</v>
      </c>
      <c r="E9" s="250"/>
      <c r="F9" s="311"/>
      <c r="G9" s="250">
        <f>D9/100</f>
        <v>0.1</v>
      </c>
      <c r="H9" s="292"/>
      <c r="I9" s="790"/>
      <c r="J9" s="484" t="s">
        <v>144</v>
      </c>
      <c r="K9" s="484">
        <v>30</v>
      </c>
      <c r="L9" s="526"/>
      <c r="M9" s="524">
        <f>K9/55</f>
        <v>0.54545454545454541</v>
      </c>
      <c r="N9" s="524"/>
      <c r="O9" s="511"/>
      <c r="P9" s="865"/>
      <c r="Q9" s="486" t="s">
        <v>170</v>
      </c>
      <c r="R9" s="486">
        <v>30</v>
      </c>
      <c r="S9" s="492"/>
      <c r="T9" s="493"/>
      <c r="U9" s="492">
        <f>R9/100</f>
        <v>0.3</v>
      </c>
      <c r="V9" s="485"/>
      <c r="W9" s="806"/>
      <c r="X9" s="141" t="s">
        <v>80</v>
      </c>
      <c r="Y9" s="171">
        <v>30</v>
      </c>
      <c r="Z9" s="363">
        <f>Y9/90</f>
        <v>0.33333333333333331</v>
      </c>
      <c r="AA9" s="250"/>
      <c r="AB9" s="250"/>
      <c r="AC9" s="292"/>
      <c r="AD9" s="806"/>
      <c r="AE9" s="171"/>
      <c r="AF9" s="650"/>
      <c r="AG9" s="250"/>
      <c r="AH9" s="250"/>
      <c r="AI9" s="250"/>
      <c r="AJ9" s="292"/>
      <c r="AM9" s="203"/>
    </row>
    <row r="10" spans="1:62" s="325" customFormat="1" ht="18" customHeight="1">
      <c r="A10" s="879"/>
      <c r="B10" s="806"/>
      <c r="C10" s="174"/>
      <c r="D10" s="418"/>
      <c r="E10" s="250"/>
      <c r="F10" s="250"/>
      <c r="G10" s="250"/>
      <c r="H10" s="292"/>
      <c r="I10" s="790"/>
      <c r="J10" s="484" t="s">
        <v>218</v>
      </c>
      <c r="K10" s="576">
        <v>15</v>
      </c>
      <c r="L10" s="525"/>
      <c r="M10" s="524"/>
      <c r="N10" s="524">
        <f t="shared" ref="N10" si="0">K10/100</f>
        <v>0.15</v>
      </c>
      <c r="O10" s="511"/>
      <c r="P10" s="865"/>
      <c r="Q10" s="491"/>
      <c r="R10" s="484"/>
      <c r="S10" s="492"/>
      <c r="T10" s="492"/>
      <c r="U10" s="492"/>
      <c r="V10" s="485"/>
      <c r="W10" s="806"/>
      <c r="X10" s="141" t="s">
        <v>24</v>
      </c>
      <c r="Y10" s="171">
        <v>25</v>
      </c>
      <c r="Z10" s="363"/>
      <c r="AA10" s="250"/>
      <c r="AB10" s="250">
        <f>Y10/100</f>
        <v>0.25</v>
      </c>
      <c r="AC10" s="292"/>
      <c r="AD10" s="806"/>
      <c r="AE10" s="141"/>
      <c r="AF10" s="171"/>
      <c r="AG10" s="363"/>
      <c r="AH10" s="250"/>
      <c r="AI10" s="250"/>
      <c r="AJ10" s="292"/>
      <c r="AM10" s="203"/>
    </row>
    <row r="11" spans="1:62" s="325" customFormat="1" ht="18" customHeight="1">
      <c r="A11" s="879"/>
      <c r="B11" s="807"/>
      <c r="C11" s="219"/>
      <c r="D11" s="418"/>
      <c r="E11" s="250"/>
      <c r="F11" s="250"/>
      <c r="G11" s="250"/>
      <c r="H11" s="292"/>
      <c r="I11" s="790"/>
      <c r="J11" s="484" t="s">
        <v>242</v>
      </c>
      <c r="K11" s="576">
        <v>30</v>
      </c>
      <c r="L11" s="525"/>
      <c r="M11" s="524"/>
      <c r="N11" s="524">
        <f>K11/100</f>
        <v>0.3</v>
      </c>
      <c r="O11" s="511"/>
      <c r="P11" s="865"/>
      <c r="Q11"/>
      <c r="R11" s="484"/>
      <c r="S11" s="492"/>
      <c r="T11" s="492"/>
      <c r="U11" s="492"/>
      <c r="V11" s="485"/>
      <c r="W11" s="807"/>
      <c r="X11" s="171"/>
      <c r="Y11" s="171"/>
      <c r="Z11" s="250"/>
      <c r="AA11" s="250"/>
      <c r="AB11" s="250"/>
      <c r="AC11" s="292"/>
      <c r="AD11" s="807"/>
      <c r="AE11" s="171"/>
      <c r="AF11" s="171"/>
      <c r="AG11" s="250"/>
      <c r="AH11" s="250"/>
      <c r="AI11" s="250"/>
      <c r="AJ11" s="292"/>
      <c r="AM11" s="203"/>
    </row>
    <row r="12" spans="1:62" s="325" customFormat="1" ht="18" customHeight="1">
      <c r="A12" s="878" t="s">
        <v>29</v>
      </c>
      <c r="B12" s="882" t="s">
        <v>212</v>
      </c>
      <c r="C12" s="171" t="s">
        <v>213</v>
      </c>
      <c r="D12" s="157">
        <v>60</v>
      </c>
      <c r="E12" s="250"/>
      <c r="F12" s="311"/>
      <c r="G12" s="250">
        <f>D12/100</f>
        <v>0.6</v>
      </c>
      <c r="H12" s="292"/>
      <c r="I12" s="790"/>
      <c r="J12" s="484" t="s">
        <v>293</v>
      </c>
      <c r="K12" s="576">
        <v>3</v>
      </c>
      <c r="L12" s="525"/>
      <c r="M12" s="524">
        <f>K12/15</f>
        <v>0.2</v>
      </c>
      <c r="N12" s="524"/>
      <c r="O12" s="511"/>
      <c r="P12" s="789" t="s">
        <v>62</v>
      </c>
      <c r="Q12" s="486" t="s">
        <v>30</v>
      </c>
      <c r="R12" s="486">
        <v>40</v>
      </c>
      <c r="S12" s="492"/>
      <c r="T12" s="493"/>
      <c r="U12" s="492">
        <f>R12/100</f>
        <v>0.4</v>
      </c>
      <c r="V12" s="485"/>
      <c r="W12" s="874" t="s">
        <v>419</v>
      </c>
      <c r="X12" s="171" t="s">
        <v>420</v>
      </c>
      <c r="Y12" s="650">
        <v>10</v>
      </c>
      <c r="Z12" s="250"/>
      <c r="AA12" s="311">
        <f>Y12*0.8/35</f>
        <v>0.22857142857142856</v>
      </c>
      <c r="AB12" s="250"/>
      <c r="AC12" s="292"/>
      <c r="AD12" s="805" t="s">
        <v>208</v>
      </c>
      <c r="AE12" s="171" t="s">
        <v>209</v>
      </c>
      <c r="AF12" s="171">
        <v>20</v>
      </c>
      <c r="AG12" s="250"/>
      <c r="AH12" s="311">
        <f>AF12/55</f>
        <v>0.36363636363636365</v>
      </c>
      <c r="AI12" s="250"/>
      <c r="AJ12" s="292"/>
      <c r="AM12" s="203"/>
    </row>
    <row r="13" spans="1:62" s="325" customFormat="1" ht="18" customHeight="1">
      <c r="A13" s="879"/>
      <c r="B13" s="882"/>
      <c r="C13" s="145" t="s">
        <v>82</v>
      </c>
      <c r="D13" s="157">
        <v>15</v>
      </c>
      <c r="E13" s="250"/>
      <c r="F13" s="311"/>
      <c r="G13" s="250">
        <f>D13/100</f>
        <v>0.15</v>
      </c>
      <c r="H13" s="292"/>
      <c r="I13" s="790"/>
      <c r="J13" s="484" t="s">
        <v>82</v>
      </c>
      <c r="K13" s="576">
        <v>15</v>
      </c>
      <c r="L13" s="525"/>
      <c r="M13" s="524"/>
      <c r="N13" s="524">
        <f>K13/100</f>
        <v>0.15</v>
      </c>
      <c r="O13" s="511"/>
      <c r="P13" s="790"/>
      <c r="Q13" s="484" t="s">
        <v>52</v>
      </c>
      <c r="R13" s="484">
        <v>45</v>
      </c>
      <c r="S13" s="492"/>
      <c r="T13" s="493">
        <f>R13/55</f>
        <v>0.81818181818181823</v>
      </c>
      <c r="U13" s="492"/>
      <c r="V13" s="485"/>
      <c r="W13" s="875"/>
      <c r="X13" s="171" t="s">
        <v>304</v>
      </c>
      <c r="Y13" s="171">
        <v>65</v>
      </c>
      <c r="Z13" s="311"/>
      <c r="AA13" s="251">
        <f>Y13/140</f>
        <v>0.4642857142857143</v>
      </c>
      <c r="AB13" s="250"/>
      <c r="AC13" s="292"/>
      <c r="AD13" s="806"/>
      <c r="AE13" s="171" t="s">
        <v>210</v>
      </c>
      <c r="AF13" s="171">
        <v>20</v>
      </c>
      <c r="AG13" s="250"/>
      <c r="AH13" s="250"/>
      <c r="AI13" s="250">
        <f>AF13/100</f>
        <v>0.2</v>
      </c>
      <c r="AJ13" s="292"/>
      <c r="AM13" s="203"/>
    </row>
    <row r="14" spans="1:62" s="325" customFormat="1" ht="18" customHeight="1">
      <c r="A14" s="879"/>
      <c r="B14" s="882"/>
      <c r="C14" s="394" t="s">
        <v>95</v>
      </c>
      <c r="D14" s="412">
        <v>25</v>
      </c>
      <c r="E14" s="250"/>
      <c r="F14" s="250">
        <f>D14/35</f>
        <v>0.7142857142857143</v>
      </c>
      <c r="G14" s="250"/>
      <c r="H14" s="292"/>
      <c r="I14" s="790"/>
      <c r="J14" s="484" t="s">
        <v>390</v>
      </c>
      <c r="K14" s="487">
        <v>75</v>
      </c>
      <c r="L14" s="484"/>
      <c r="M14" s="484"/>
      <c r="N14" s="524"/>
      <c r="O14" s="511"/>
      <c r="P14" s="790"/>
      <c r="Q14" s="484" t="s">
        <v>28</v>
      </c>
      <c r="R14" s="484">
        <v>10</v>
      </c>
      <c r="S14" s="492"/>
      <c r="T14" s="492"/>
      <c r="U14" s="492">
        <f t="shared" ref="U14" si="1">R14/100</f>
        <v>0.1</v>
      </c>
      <c r="V14" s="485"/>
      <c r="W14" s="875"/>
      <c r="X14" s="650" t="s">
        <v>361</v>
      </c>
      <c r="Y14" s="650">
        <v>20</v>
      </c>
      <c r="Z14" s="250"/>
      <c r="AA14" s="311"/>
      <c r="AB14" s="250">
        <f>Y14/100</f>
        <v>0.2</v>
      </c>
      <c r="AC14" s="292"/>
      <c r="AD14" s="806"/>
      <c r="AE14" s="171" t="s">
        <v>286</v>
      </c>
      <c r="AF14" s="171">
        <v>25</v>
      </c>
      <c r="AG14" s="311">
        <f>AF14/85</f>
        <v>0.29411764705882354</v>
      </c>
      <c r="AH14" s="251"/>
      <c r="AI14" s="250"/>
      <c r="AJ14" s="292"/>
      <c r="AM14" s="203"/>
    </row>
    <row r="15" spans="1:62" s="325" customFormat="1" ht="18" customHeight="1">
      <c r="A15" s="879"/>
      <c r="B15" s="882"/>
      <c r="C15" s="145"/>
      <c r="D15" s="395"/>
      <c r="E15" s="250"/>
      <c r="F15" s="250"/>
      <c r="G15" s="250"/>
      <c r="H15" s="292"/>
      <c r="I15" s="790"/>
      <c r="J15" s="484"/>
      <c r="K15" s="486"/>
      <c r="L15" s="484"/>
      <c r="M15" s="487"/>
      <c r="N15" s="524"/>
      <c r="O15" s="511"/>
      <c r="P15" s="790"/>
      <c r="Q15" s="484"/>
      <c r="R15" s="484"/>
      <c r="S15" s="492"/>
      <c r="T15" s="492"/>
      <c r="U15" s="492"/>
      <c r="V15" s="485"/>
      <c r="W15" s="875"/>
      <c r="X15" s="650" t="s">
        <v>370</v>
      </c>
      <c r="Y15" s="650" t="s">
        <v>205</v>
      </c>
      <c r="Z15" s="250"/>
      <c r="AA15" s="250"/>
      <c r="AB15" s="250"/>
      <c r="AC15" s="292"/>
      <c r="AD15" s="806"/>
      <c r="AE15" s="171" t="s">
        <v>287</v>
      </c>
      <c r="AF15" s="171">
        <v>15</v>
      </c>
      <c r="AG15" s="311">
        <f>AF15/35</f>
        <v>0.42857142857142855</v>
      </c>
      <c r="AH15" s="250"/>
      <c r="AI15" s="250"/>
      <c r="AJ15" s="292"/>
      <c r="AM15" s="203"/>
    </row>
    <row r="16" spans="1:62" s="325" customFormat="1" ht="18" customHeight="1">
      <c r="A16" s="879"/>
      <c r="B16" s="882"/>
      <c r="C16" s="394"/>
      <c r="D16" s="395"/>
      <c r="E16" s="250"/>
      <c r="F16" s="250"/>
      <c r="G16" s="250"/>
      <c r="H16" s="292"/>
      <c r="I16" s="791"/>
      <c r="J16" s="487"/>
      <c r="K16" s="487"/>
      <c r="L16" s="526"/>
      <c r="M16" s="526"/>
      <c r="N16" s="526"/>
      <c r="O16" s="511"/>
      <c r="P16" s="791"/>
      <c r="Q16" s="484"/>
      <c r="R16" s="484"/>
      <c r="S16" s="492"/>
      <c r="T16" s="492"/>
      <c r="U16" s="492"/>
      <c r="V16" s="485"/>
      <c r="W16" s="876"/>
      <c r="X16" s="650"/>
      <c r="Y16" s="650"/>
      <c r="Z16" s="250"/>
      <c r="AA16" s="250"/>
      <c r="AB16" s="250"/>
      <c r="AC16" s="292"/>
      <c r="AD16" s="807"/>
      <c r="AE16" s="171" t="s">
        <v>177</v>
      </c>
      <c r="AF16" s="171">
        <v>30</v>
      </c>
      <c r="AG16" s="250"/>
      <c r="AH16" s="250"/>
      <c r="AI16" s="250">
        <f>AF16/100</f>
        <v>0.3</v>
      </c>
      <c r="AJ16" s="292"/>
      <c r="AM16" s="203"/>
    </row>
    <row r="17" spans="1:39" ht="18" customHeight="1">
      <c r="A17" s="805" t="s">
        <v>63</v>
      </c>
      <c r="B17" s="777" t="s">
        <v>47</v>
      </c>
      <c r="C17" s="171" t="s">
        <v>56</v>
      </c>
      <c r="D17" s="418">
        <v>85</v>
      </c>
      <c r="E17" s="178"/>
      <c r="F17" s="178"/>
      <c r="G17" s="250">
        <f t="shared" ref="G17" si="2">D17/100</f>
        <v>0.85</v>
      </c>
      <c r="H17" s="292"/>
      <c r="I17" s="805" t="s">
        <v>417</v>
      </c>
      <c r="J17" s="650" t="s">
        <v>418</v>
      </c>
      <c r="K17" s="145">
        <v>65</v>
      </c>
      <c r="L17" s="650"/>
      <c r="M17" s="650">
        <f>K17*0.8/35</f>
        <v>1.4857142857142858</v>
      </c>
      <c r="N17" s="240"/>
      <c r="O17" s="252"/>
      <c r="P17" s="777" t="s">
        <v>416</v>
      </c>
      <c r="Q17" s="486" t="s">
        <v>60</v>
      </c>
      <c r="R17" s="484">
        <v>85</v>
      </c>
      <c r="S17" s="496"/>
      <c r="T17" s="496"/>
      <c r="U17" s="492">
        <f t="shared" ref="U17" si="3">R17/100</f>
        <v>0.85</v>
      </c>
      <c r="V17" s="485"/>
      <c r="W17" s="777" t="s">
        <v>47</v>
      </c>
      <c r="X17" s="171" t="s">
        <v>56</v>
      </c>
      <c r="Y17" s="650">
        <v>85</v>
      </c>
      <c r="Z17" s="651"/>
      <c r="AA17" s="651"/>
      <c r="AB17" s="250">
        <f t="shared" ref="AB17" si="4">Y17/100</f>
        <v>0.85</v>
      </c>
      <c r="AC17" s="292"/>
      <c r="AD17" s="777" t="s">
        <v>416</v>
      </c>
      <c r="AE17" s="171" t="s">
        <v>56</v>
      </c>
      <c r="AF17" s="650">
        <v>85</v>
      </c>
      <c r="AG17" s="651"/>
      <c r="AH17" s="651"/>
      <c r="AI17" s="250">
        <f t="shared" ref="AI17" si="5">AF17/100</f>
        <v>0.85</v>
      </c>
      <c r="AJ17" s="292"/>
      <c r="AL17" s="386"/>
      <c r="AM17" s="137"/>
    </row>
    <row r="18" spans="1:39" ht="18" customHeight="1">
      <c r="A18" s="806"/>
      <c r="B18" s="778"/>
      <c r="C18" s="786" t="s">
        <v>55</v>
      </c>
      <c r="D18" s="171"/>
      <c r="E18" s="250"/>
      <c r="F18" s="250"/>
      <c r="G18" s="250"/>
      <c r="H18" s="292"/>
      <c r="I18" s="806"/>
      <c r="J18" s="650"/>
      <c r="K18" s="171"/>
      <c r="L18" s="650">
        <f>K18/90</f>
        <v>0</v>
      </c>
      <c r="M18" s="145"/>
      <c r="N18" s="240"/>
      <c r="O18" s="252"/>
      <c r="P18" s="778"/>
      <c r="Q18" s="783" t="s">
        <v>51</v>
      </c>
      <c r="R18" s="484"/>
      <c r="S18" s="492"/>
      <c r="T18" s="492"/>
      <c r="U18" s="492"/>
      <c r="V18" s="485"/>
      <c r="W18" s="778"/>
      <c r="X18" s="786" t="s">
        <v>55</v>
      </c>
      <c r="Y18" s="171"/>
      <c r="Z18" s="250"/>
      <c r="AA18" s="250"/>
      <c r="AB18" s="250"/>
      <c r="AC18" s="292"/>
      <c r="AD18" s="778"/>
      <c r="AE18" s="786" t="s">
        <v>55</v>
      </c>
      <c r="AF18" s="171"/>
      <c r="AG18" s="250"/>
      <c r="AH18" s="250"/>
      <c r="AI18" s="250"/>
      <c r="AJ18" s="292"/>
      <c r="AL18" s="386"/>
      <c r="AM18" s="137"/>
    </row>
    <row r="19" spans="1:39" ht="18" customHeight="1">
      <c r="A19" s="806"/>
      <c r="B19" s="778"/>
      <c r="C19" s="787"/>
      <c r="D19" s="171"/>
      <c r="E19" s="250"/>
      <c r="F19" s="250"/>
      <c r="G19" s="250"/>
      <c r="H19" s="292"/>
      <c r="I19" s="806"/>
      <c r="J19" s="145"/>
      <c r="K19" s="145"/>
      <c r="L19" s="334">
        <f>K19/85</f>
        <v>0</v>
      </c>
      <c r="M19" s="334"/>
      <c r="N19" s="334"/>
      <c r="O19" s="252"/>
      <c r="P19" s="778"/>
      <c r="Q19" s="857"/>
      <c r="R19" s="486"/>
      <c r="S19" s="492"/>
      <c r="T19" s="492"/>
      <c r="U19" s="492"/>
      <c r="V19" s="485"/>
      <c r="W19" s="778"/>
      <c r="X19" s="787"/>
      <c r="Y19" s="171"/>
      <c r="Z19" s="250"/>
      <c r="AA19" s="250"/>
      <c r="AB19" s="250"/>
      <c r="AC19" s="292"/>
      <c r="AD19" s="778"/>
      <c r="AE19" s="787"/>
      <c r="AF19" s="171"/>
      <c r="AG19" s="250"/>
      <c r="AH19" s="250"/>
      <c r="AI19" s="250"/>
      <c r="AJ19" s="292"/>
      <c r="AL19" s="386"/>
      <c r="AM19" s="203"/>
    </row>
    <row r="20" spans="1:39" ht="18" customHeight="1">
      <c r="A20" s="806"/>
      <c r="B20" s="778"/>
      <c r="C20" s="787"/>
      <c r="D20" s="171"/>
      <c r="E20" s="250"/>
      <c r="F20" s="250"/>
      <c r="G20" s="250"/>
      <c r="H20" s="292"/>
      <c r="I20" s="806"/>
      <c r="J20" s="122"/>
      <c r="K20" s="684"/>
      <c r="L20" s="271"/>
      <c r="M20" s="271"/>
      <c r="N20" s="240"/>
      <c r="O20" s="252"/>
      <c r="P20" s="778"/>
      <c r="Q20" s="857"/>
      <c r="R20" s="484"/>
      <c r="S20" s="492"/>
      <c r="T20" s="492"/>
      <c r="U20" s="492"/>
      <c r="V20" s="485"/>
      <c r="W20" s="778"/>
      <c r="X20" s="787"/>
      <c r="Y20" s="650"/>
      <c r="Z20" s="250"/>
      <c r="AA20" s="250"/>
      <c r="AB20" s="250"/>
      <c r="AC20" s="292"/>
      <c r="AD20" s="778"/>
      <c r="AE20" s="787"/>
      <c r="AF20" s="171"/>
      <c r="AG20" s="250"/>
      <c r="AH20" s="250"/>
      <c r="AI20" s="250"/>
      <c r="AJ20" s="292"/>
      <c r="AL20" s="386"/>
      <c r="AM20" s="203"/>
    </row>
    <row r="21" spans="1:39" ht="18" customHeight="1">
      <c r="A21" s="807"/>
      <c r="B21" s="779"/>
      <c r="C21" s="788"/>
      <c r="D21" s="171"/>
      <c r="E21" s="250"/>
      <c r="F21" s="250"/>
      <c r="G21" s="250"/>
      <c r="H21" s="292"/>
      <c r="I21" s="807"/>
      <c r="J21" s="173"/>
      <c r="K21" s="173"/>
      <c r="L21" s="271"/>
      <c r="M21" s="271"/>
      <c r="N21" s="271"/>
      <c r="O21" s="252"/>
      <c r="P21" s="779"/>
      <c r="Q21" s="858"/>
      <c r="R21" s="484"/>
      <c r="S21" s="492"/>
      <c r="T21" s="492"/>
      <c r="U21" s="492"/>
      <c r="V21" s="485"/>
      <c r="W21" s="779"/>
      <c r="X21" s="788"/>
      <c r="Y21" s="650"/>
      <c r="Z21" s="250"/>
      <c r="AA21" s="250"/>
      <c r="AB21" s="250"/>
      <c r="AC21" s="292"/>
      <c r="AD21" s="779"/>
      <c r="AE21" s="788"/>
      <c r="AF21" s="171"/>
      <c r="AG21" s="250"/>
      <c r="AH21" s="250"/>
      <c r="AI21" s="250"/>
      <c r="AJ21" s="292"/>
      <c r="AL21" s="386"/>
      <c r="AM21" s="203"/>
    </row>
    <row r="22" spans="1:39" ht="18" customHeight="1">
      <c r="A22" s="856" t="s">
        <v>31</v>
      </c>
      <c r="B22" s="806" t="s">
        <v>425</v>
      </c>
      <c r="C22" s="174" t="s">
        <v>143</v>
      </c>
      <c r="D22" s="174">
        <v>20</v>
      </c>
      <c r="E22" s="654">
        <f>D22/100</f>
        <v>0.2</v>
      </c>
      <c r="F22" s="654"/>
      <c r="G22" s="250"/>
      <c r="H22" s="292"/>
      <c r="I22" s="806"/>
      <c r="J22" s="173"/>
      <c r="K22" s="173"/>
      <c r="L22" s="271"/>
      <c r="M22" s="271"/>
      <c r="N22" s="271"/>
      <c r="O22" s="252"/>
      <c r="P22" s="806" t="s">
        <v>424</v>
      </c>
      <c r="Q22" s="174" t="s">
        <v>213</v>
      </c>
      <c r="R22" s="174">
        <v>20</v>
      </c>
      <c r="S22" s="654"/>
      <c r="T22" s="654"/>
      <c r="U22" s="250">
        <f>R22/100</f>
        <v>0.2</v>
      </c>
      <c r="V22" s="292"/>
      <c r="W22" s="806" t="s">
        <v>171</v>
      </c>
      <c r="X22" s="171" t="s">
        <v>421</v>
      </c>
      <c r="Y22" s="650">
        <v>10</v>
      </c>
      <c r="Z22" s="654">
        <f>Y22/85</f>
        <v>0.11764705882352941</v>
      </c>
      <c r="AA22" s="654"/>
      <c r="AB22" s="654"/>
      <c r="AC22" s="292"/>
      <c r="AD22" s="891" t="s">
        <v>429</v>
      </c>
      <c r="AE22" s="650" t="s">
        <v>82</v>
      </c>
      <c r="AF22" s="650">
        <v>20</v>
      </c>
      <c r="AG22" s="271"/>
      <c r="AH22" s="271"/>
      <c r="AI22" s="240">
        <f>AF22/100</f>
        <v>0.2</v>
      </c>
      <c r="AJ22" s="292"/>
      <c r="AL22" s="386"/>
      <c r="AM22" s="203"/>
    </row>
    <row r="23" spans="1:39" ht="18" customHeight="1">
      <c r="A23" s="856"/>
      <c r="B23" s="806"/>
      <c r="C23" s="56" t="s">
        <v>217</v>
      </c>
      <c r="D23" s="174">
        <v>15</v>
      </c>
      <c r="E23" s="654"/>
      <c r="F23" s="654">
        <f>D23/55</f>
        <v>0.27272727272727271</v>
      </c>
      <c r="G23" s="250"/>
      <c r="H23" s="292"/>
      <c r="I23" s="806"/>
      <c r="J23" s="578"/>
      <c r="K23" s="484"/>
      <c r="L23" s="532"/>
      <c r="M23" s="532"/>
      <c r="N23" s="532"/>
      <c r="O23" s="496"/>
      <c r="P23" s="806"/>
      <c r="Q23" s="56" t="s">
        <v>172</v>
      </c>
      <c r="R23" s="174">
        <v>12</v>
      </c>
      <c r="S23" s="654"/>
      <c r="T23" s="654">
        <f>R23*0.65/35</f>
        <v>0.22285714285714286</v>
      </c>
      <c r="U23" s="250"/>
      <c r="V23" s="292"/>
      <c r="W23" s="806"/>
      <c r="X23" s="171" t="s">
        <v>95</v>
      </c>
      <c r="Y23" s="171">
        <v>10</v>
      </c>
      <c r="Z23" s="654"/>
      <c r="AA23" s="278">
        <f>Y23/35</f>
        <v>0.2857142857142857</v>
      </c>
      <c r="AB23" s="250"/>
      <c r="AC23" s="292"/>
      <c r="AD23" s="892"/>
      <c r="AE23" s="171" t="s">
        <v>218</v>
      </c>
      <c r="AF23" s="650">
        <v>10</v>
      </c>
      <c r="AG23" s="271"/>
      <c r="AH23" s="271"/>
      <c r="AI23" s="240">
        <f>AF23/100</f>
        <v>0.1</v>
      </c>
      <c r="AJ23" s="292"/>
      <c r="AL23" s="386"/>
      <c r="AM23" s="203"/>
    </row>
    <row r="24" spans="1:39" ht="18" customHeight="1">
      <c r="A24" s="856"/>
      <c r="B24" s="806"/>
      <c r="C24" s="174" t="s">
        <v>306</v>
      </c>
      <c r="D24" s="652" t="s">
        <v>426</v>
      </c>
      <c r="E24" s="654"/>
      <c r="F24" s="654"/>
      <c r="G24" s="250"/>
      <c r="H24" s="169"/>
      <c r="I24" s="806"/>
      <c r="J24" s="578"/>
      <c r="K24" s="484"/>
      <c r="L24" s="532"/>
      <c r="M24" s="532"/>
      <c r="N24" s="532"/>
      <c r="O24" s="496"/>
      <c r="P24" s="806"/>
      <c r="Q24" s="174" t="s">
        <v>427</v>
      </c>
      <c r="R24" s="652"/>
      <c r="S24" s="654"/>
      <c r="T24" s="654"/>
      <c r="U24" s="250"/>
      <c r="V24" s="169"/>
      <c r="W24" s="806"/>
      <c r="X24" s="171" t="s">
        <v>142</v>
      </c>
      <c r="Y24" s="171">
        <v>30</v>
      </c>
      <c r="Z24" s="654"/>
      <c r="AA24" s="278"/>
      <c r="AB24" s="250">
        <f t="shared" ref="AB24" si="6">Y24/100</f>
        <v>0.3</v>
      </c>
      <c r="AC24" s="292"/>
      <c r="AD24" s="892"/>
      <c r="AE24" s="171" t="s">
        <v>189</v>
      </c>
      <c r="AF24" s="171" t="s">
        <v>34</v>
      </c>
      <c r="AG24" s="271"/>
      <c r="AH24" s="271"/>
      <c r="AI24" s="271"/>
      <c r="AJ24" s="169"/>
      <c r="AL24" s="386"/>
      <c r="AM24" s="386"/>
    </row>
    <row r="25" spans="1:39" ht="18" customHeight="1">
      <c r="A25" s="856"/>
      <c r="B25" s="806"/>
      <c r="C25" s="143"/>
      <c r="D25" s="171"/>
      <c r="E25" s="265"/>
      <c r="F25" s="265"/>
      <c r="G25" s="265"/>
      <c r="H25" s="220"/>
      <c r="I25" s="806"/>
      <c r="J25" s="578"/>
      <c r="K25" s="486"/>
      <c r="L25" s="532"/>
      <c r="M25" s="532"/>
      <c r="N25" s="532"/>
      <c r="O25" s="496"/>
      <c r="P25" s="806"/>
      <c r="Q25" s="143"/>
      <c r="R25" s="171"/>
      <c r="S25" s="265"/>
      <c r="T25" s="265"/>
      <c r="U25" s="265"/>
      <c r="V25" s="220"/>
      <c r="W25" s="806"/>
      <c r="X25" s="171"/>
      <c r="Y25" s="171"/>
      <c r="Z25" s="265"/>
      <c r="AA25" s="265"/>
      <c r="AB25" s="265"/>
      <c r="AC25" s="369"/>
      <c r="AD25" s="892"/>
      <c r="AE25" s="171"/>
      <c r="AF25" s="171"/>
      <c r="AG25" s="271"/>
      <c r="AH25" s="271"/>
      <c r="AI25" s="271"/>
      <c r="AJ25" s="169"/>
      <c r="AM25" s="386"/>
    </row>
    <row r="26" spans="1:39" ht="18" customHeight="1">
      <c r="A26" s="856"/>
      <c r="B26" s="807"/>
      <c r="C26" s="146"/>
      <c r="D26" s="171"/>
      <c r="E26" s="250"/>
      <c r="F26" s="250"/>
      <c r="G26" s="250"/>
      <c r="H26" s="220"/>
      <c r="I26" s="807"/>
      <c r="J26" s="578"/>
      <c r="K26" s="486"/>
      <c r="L26" s="532"/>
      <c r="M26" s="532"/>
      <c r="N26" s="532"/>
      <c r="O26" s="496"/>
      <c r="P26" s="807"/>
      <c r="Q26" s="146"/>
      <c r="R26" s="171"/>
      <c r="S26" s="250"/>
      <c r="T26" s="250"/>
      <c r="U26" s="250"/>
      <c r="V26" s="220"/>
      <c r="W26" s="807"/>
      <c r="X26" s="171"/>
      <c r="Y26" s="171"/>
      <c r="Z26" s="250"/>
      <c r="AA26" s="250"/>
      <c r="AB26" s="250"/>
      <c r="AC26" s="292"/>
      <c r="AD26" s="893"/>
      <c r="AE26" s="171"/>
      <c r="AF26" s="171"/>
      <c r="AG26" s="271"/>
      <c r="AH26" s="271"/>
      <c r="AI26" s="271"/>
      <c r="AJ26" s="169"/>
    </row>
    <row r="27" spans="1:39">
      <c r="A27" s="382" t="s">
        <v>103</v>
      </c>
      <c r="B27" s="382" t="s">
        <v>54</v>
      </c>
      <c r="C27" s="102"/>
      <c r="D27" s="73"/>
      <c r="E27" s="73"/>
      <c r="F27" s="73"/>
      <c r="G27" s="73"/>
      <c r="H27" s="388"/>
      <c r="I27" s="541" t="s">
        <v>13</v>
      </c>
      <c r="J27" s="484" t="str">
        <f>月菜單!H8</f>
        <v>水果</v>
      </c>
      <c r="K27" s="561"/>
      <c r="L27" s="567"/>
      <c r="M27" s="567"/>
      <c r="N27" s="567"/>
      <c r="O27" s="542"/>
      <c r="P27" s="566" t="s">
        <v>13</v>
      </c>
      <c r="Q27" s="566"/>
      <c r="R27" s="561" t="s">
        <v>104</v>
      </c>
      <c r="S27" s="567"/>
      <c r="T27" s="567"/>
      <c r="U27" s="567"/>
      <c r="V27" s="542"/>
      <c r="W27" s="381" t="s">
        <v>54</v>
      </c>
      <c r="X27" s="388"/>
      <c r="Y27" s="56" t="s">
        <v>104</v>
      </c>
      <c r="Z27" s="73"/>
      <c r="AA27" s="73"/>
      <c r="AB27" s="73"/>
      <c r="AC27" s="220"/>
      <c r="AD27" s="382" t="s">
        <v>103</v>
      </c>
      <c r="AE27" s="388"/>
      <c r="AF27" s="56"/>
      <c r="AG27" s="73"/>
      <c r="AH27" s="73"/>
      <c r="AI27" s="73"/>
      <c r="AJ27" s="292"/>
      <c r="AK27" s="386"/>
      <c r="AL27" s="386"/>
    </row>
    <row r="28" spans="1:39" ht="17.25" thickBot="1">
      <c r="A28" s="326" t="s">
        <v>105</v>
      </c>
      <c r="B28" s="83" t="s">
        <v>200</v>
      </c>
      <c r="C28" s="301" t="str">
        <f>月菜單!I7</f>
        <v>鮮奶</v>
      </c>
      <c r="D28" s="84" t="s">
        <v>197</v>
      </c>
      <c r="E28" s="266"/>
      <c r="F28" s="266"/>
      <c r="G28" s="266"/>
      <c r="H28" s="178"/>
      <c r="I28" s="543" t="s">
        <v>200</v>
      </c>
      <c r="J28" s="544" t="str">
        <f>月菜單!I8</f>
        <v>茶葉蛋</v>
      </c>
      <c r="K28" s="545"/>
      <c r="L28" s="568"/>
      <c r="M28" s="568"/>
      <c r="N28" s="568"/>
      <c r="O28" s="496"/>
      <c r="P28" s="543" t="s">
        <v>200</v>
      </c>
      <c r="Q28" s="544" t="str">
        <f>月菜單!I9</f>
        <v>豆奶</v>
      </c>
      <c r="R28" s="545"/>
      <c r="S28" s="568"/>
      <c r="T28" s="568"/>
      <c r="U28" s="568"/>
      <c r="V28" s="546"/>
      <c r="W28" s="83" t="s">
        <v>200</v>
      </c>
      <c r="X28" s="180" t="str">
        <f>月菜單!I10</f>
        <v>光泉奶酪</v>
      </c>
      <c r="Y28" s="84"/>
      <c r="Z28" s="266"/>
      <c r="AA28" s="266"/>
      <c r="AB28" s="266"/>
      <c r="AC28" s="220"/>
      <c r="AD28" s="83" t="s">
        <v>200</v>
      </c>
      <c r="AE28" s="393" t="str">
        <f>月菜單!I11</f>
        <v>水果</v>
      </c>
      <c r="AF28" s="84" t="s">
        <v>160</v>
      </c>
      <c r="AG28" s="266"/>
      <c r="AH28" s="266"/>
      <c r="AI28" s="266"/>
      <c r="AJ28" s="292"/>
      <c r="AL28" s="386"/>
      <c r="AM28" s="386"/>
    </row>
    <row r="29" spans="1:39" ht="16.5" customHeight="1">
      <c r="A29" s="869" t="s">
        <v>14</v>
      </c>
      <c r="B29" s="753" t="s">
        <v>15</v>
      </c>
      <c r="C29" s="754"/>
      <c r="D29" s="328"/>
      <c r="E29" s="331">
        <f>SUM(E5:E28)</f>
        <v>5.2</v>
      </c>
      <c r="F29" s="330">
        <f t="shared" ref="F29:G29" si="7">SUM(F5:F28)</f>
        <v>3.8441558441558445</v>
      </c>
      <c r="G29" s="328">
        <f t="shared" si="7"/>
        <v>1.9499999999999997</v>
      </c>
      <c r="H29" s="329"/>
      <c r="I29" s="867" t="s">
        <v>15</v>
      </c>
      <c r="J29" s="868"/>
      <c r="K29" s="569"/>
      <c r="L29" s="569">
        <f>SUM(L5:L28)</f>
        <v>5.2352941176470589</v>
      </c>
      <c r="M29" s="579">
        <f t="shared" ref="M29:N29" si="8">SUM(M5:M28)</f>
        <v>2.9454545454545453</v>
      </c>
      <c r="N29" s="571">
        <f t="shared" si="8"/>
        <v>0.6</v>
      </c>
      <c r="O29" s="572"/>
      <c r="P29" s="867" t="s">
        <v>15</v>
      </c>
      <c r="Q29" s="868"/>
      <c r="R29" s="569"/>
      <c r="S29" s="569">
        <f>SUM(S5:S28)</f>
        <v>5</v>
      </c>
      <c r="T29" s="570">
        <f t="shared" ref="T29:U29" si="9">SUM(T5:T28)</f>
        <v>2.9838961038961038</v>
      </c>
      <c r="U29" s="571">
        <f t="shared" si="9"/>
        <v>1.9999999999999998</v>
      </c>
      <c r="V29" s="572"/>
      <c r="W29" s="753" t="s">
        <v>58</v>
      </c>
      <c r="X29" s="754"/>
      <c r="Y29" s="328"/>
      <c r="Z29" s="328">
        <f>SUM(Z5:Z28)</f>
        <v>5.450980392156862</v>
      </c>
      <c r="AA29" s="330">
        <f t="shared" ref="AA29" si="10">SUM(AA5:AA28)</f>
        <v>2.8357142857142859</v>
      </c>
      <c r="AB29" s="328">
        <f t="shared" ref="AB29" si="11">SUM(AB5:AB28)</f>
        <v>1.6</v>
      </c>
      <c r="AC29" s="220"/>
      <c r="AD29" s="753" t="s">
        <v>15</v>
      </c>
      <c r="AE29" s="877"/>
      <c r="AF29" s="327"/>
      <c r="AG29" s="328">
        <f>SUM(AG5:AG28)</f>
        <v>6.7226890756302522</v>
      </c>
      <c r="AH29" s="330">
        <f t="shared" ref="AH29" si="12">SUM(AH5:AH28)</f>
        <v>3.1064935064935066</v>
      </c>
      <c r="AI29" s="328">
        <f t="shared" ref="AI29" si="13">SUM(AI5:AI28)</f>
        <v>1.6500000000000001</v>
      </c>
      <c r="AJ29" s="370"/>
    </row>
    <row r="30" spans="1:39" ht="16.5" customHeight="1">
      <c r="A30" s="870"/>
      <c r="B30" s="755" t="s">
        <v>108</v>
      </c>
      <c r="C30" s="760"/>
      <c r="D30" s="273">
        <f>E29</f>
        <v>5.2</v>
      </c>
      <c r="E30" s="250"/>
      <c r="F30" s="250"/>
      <c r="G30" s="250"/>
      <c r="H30" s="169"/>
      <c r="I30" s="757" t="s">
        <v>64</v>
      </c>
      <c r="J30" s="759"/>
      <c r="K30" s="549">
        <f>L29</f>
        <v>5.2352941176470589</v>
      </c>
      <c r="L30" s="492"/>
      <c r="M30" s="492"/>
      <c r="N30" s="492"/>
      <c r="O30" s="505"/>
      <c r="P30" s="757" t="s">
        <v>64</v>
      </c>
      <c r="Q30" s="759"/>
      <c r="R30" s="549">
        <f>S29</f>
        <v>5</v>
      </c>
      <c r="S30" s="492"/>
      <c r="T30" s="492"/>
      <c r="U30" s="492"/>
      <c r="V30" s="542"/>
      <c r="W30" s="755" t="s">
        <v>64</v>
      </c>
      <c r="X30" s="760"/>
      <c r="Y30" s="273">
        <f>Z29</f>
        <v>5.450980392156862</v>
      </c>
      <c r="Z30" s="250"/>
      <c r="AA30" s="250"/>
      <c r="AB30" s="250"/>
      <c r="AC30" s="220"/>
      <c r="AD30" s="755" t="s">
        <v>64</v>
      </c>
      <c r="AE30" s="756"/>
      <c r="AF30" s="171">
        <v>6</v>
      </c>
      <c r="AG30" s="250"/>
      <c r="AH30" s="250"/>
      <c r="AI30" s="250"/>
      <c r="AJ30" s="292"/>
    </row>
    <row r="31" spans="1:39" ht="16.5" customHeight="1">
      <c r="A31" s="870"/>
      <c r="B31" s="755" t="s">
        <v>45</v>
      </c>
      <c r="C31" s="760"/>
      <c r="D31" s="179">
        <f>F29</f>
        <v>3.8441558441558445</v>
      </c>
      <c r="E31" s="251"/>
      <c r="F31" s="251"/>
      <c r="G31" s="251"/>
      <c r="H31" s="169"/>
      <c r="I31" s="757" t="s">
        <v>45</v>
      </c>
      <c r="J31" s="759"/>
      <c r="K31" s="509">
        <f>M29</f>
        <v>2.9454545454545453</v>
      </c>
      <c r="L31" s="508"/>
      <c r="M31" s="508"/>
      <c r="N31" s="508"/>
      <c r="O31" s="505"/>
      <c r="P31" s="757" t="s">
        <v>45</v>
      </c>
      <c r="Q31" s="759"/>
      <c r="R31" s="506">
        <f>T29</f>
        <v>2.9838961038961038</v>
      </c>
      <c r="S31" s="508"/>
      <c r="T31" s="508"/>
      <c r="U31" s="508"/>
      <c r="V31" s="542"/>
      <c r="W31" s="755" t="s">
        <v>45</v>
      </c>
      <c r="X31" s="760"/>
      <c r="Y31" s="179">
        <f>AA29</f>
        <v>2.8357142857142859</v>
      </c>
      <c r="Z31" s="251"/>
      <c r="AA31" s="251"/>
      <c r="AB31" s="251"/>
      <c r="AC31" s="220"/>
      <c r="AD31" s="755" t="s">
        <v>45</v>
      </c>
      <c r="AE31" s="756"/>
      <c r="AF31" s="179">
        <v>3</v>
      </c>
      <c r="AG31" s="251"/>
      <c r="AH31" s="251"/>
      <c r="AI31" s="251"/>
      <c r="AJ31" s="292"/>
    </row>
    <row r="32" spans="1:39" ht="16.5" customHeight="1">
      <c r="A32" s="870"/>
      <c r="B32" s="755" t="s">
        <v>250</v>
      </c>
      <c r="C32" s="760"/>
      <c r="D32" s="179">
        <f>G29</f>
        <v>1.9499999999999997</v>
      </c>
      <c r="E32" s="251"/>
      <c r="F32" s="251"/>
      <c r="G32" s="251"/>
      <c r="H32" s="169"/>
      <c r="I32" s="757" t="s">
        <v>250</v>
      </c>
      <c r="J32" s="759"/>
      <c r="K32" s="509">
        <f>N29</f>
        <v>0.6</v>
      </c>
      <c r="L32" s="508"/>
      <c r="M32" s="508"/>
      <c r="N32" s="508"/>
      <c r="O32" s="505"/>
      <c r="P32" s="757" t="s">
        <v>250</v>
      </c>
      <c r="Q32" s="759"/>
      <c r="R32" s="509">
        <f>U29</f>
        <v>1.9999999999999998</v>
      </c>
      <c r="S32" s="508"/>
      <c r="T32" s="508"/>
      <c r="U32" s="508"/>
      <c r="V32" s="542"/>
      <c r="W32" s="755" t="s">
        <v>250</v>
      </c>
      <c r="X32" s="760"/>
      <c r="Y32" s="179">
        <f>AB29</f>
        <v>1.6</v>
      </c>
      <c r="Z32" s="251"/>
      <c r="AA32" s="251"/>
      <c r="AB32" s="251"/>
      <c r="AC32" s="220"/>
      <c r="AD32" s="755" t="s">
        <v>250</v>
      </c>
      <c r="AE32" s="756"/>
      <c r="AF32" s="179">
        <v>1.5</v>
      </c>
      <c r="AG32" s="251"/>
      <c r="AH32" s="251"/>
      <c r="AI32" s="251"/>
      <c r="AJ32" s="292"/>
    </row>
    <row r="33" spans="1:39" ht="16.5" customHeight="1">
      <c r="A33" s="870"/>
      <c r="B33" s="755" t="s">
        <v>251</v>
      </c>
      <c r="C33" s="760"/>
      <c r="D33" s="87"/>
      <c r="E33" s="252"/>
      <c r="F33" s="252"/>
      <c r="G33" s="252"/>
      <c r="H33" s="169"/>
      <c r="I33" s="757" t="s">
        <v>251</v>
      </c>
      <c r="J33" s="759"/>
      <c r="K33" s="580"/>
      <c r="L33" s="511"/>
      <c r="M33" s="511"/>
      <c r="N33" s="511"/>
      <c r="O33" s="505"/>
      <c r="P33" s="757" t="s">
        <v>251</v>
      </c>
      <c r="Q33" s="759"/>
      <c r="R33" s="510">
        <v>1</v>
      </c>
      <c r="S33" s="511"/>
      <c r="T33" s="511"/>
      <c r="U33" s="511"/>
      <c r="V33" s="573"/>
      <c r="W33" s="755" t="s">
        <v>251</v>
      </c>
      <c r="X33" s="760"/>
      <c r="Y33" s="87">
        <v>1</v>
      </c>
      <c r="Z33" s="252"/>
      <c r="AA33" s="252"/>
      <c r="AB33" s="252"/>
      <c r="AC33" s="220"/>
      <c r="AD33" s="755" t="s">
        <v>251</v>
      </c>
      <c r="AE33" s="756"/>
      <c r="AF33" s="87"/>
      <c r="AG33" s="252"/>
      <c r="AH33" s="252"/>
      <c r="AI33" s="252"/>
      <c r="AJ33" s="292"/>
    </row>
    <row r="34" spans="1:39" ht="16.5" customHeight="1">
      <c r="A34" s="870"/>
      <c r="B34" s="761" t="s">
        <v>10</v>
      </c>
      <c r="C34" s="855"/>
      <c r="D34" s="87"/>
      <c r="E34" s="253"/>
      <c r="F34" s="253"/>
      <c r="G34" s="253"/>
      <c r="H34" s="53"/>
      <c r="I34" s="763" t="s">
        <v>10</v>
      </c>
      <c r="J34" s="854"/>
      <c r="K34" s="553"/>
      <c r="L34" s="513"/>
      <c r="M34" s="513"/>
      <c r="N34" s="513"/>
      <c r="O34" s="514"/>
      <c r="P34" s="763" t="s">
        <v>10</v>
      </c>
      <c r="Q34" s="854"/>
      <c r="R34" s="553"/>
      <c r="S34" s="513"/>
      <c r="T34" s="513"/>
      <c r="U34" s="513"/>
      <c r="V34" s="574"/>
      <c r="W34" s="761" t="s">
        <v>10</v>
      </c>
      <c r="X34" s="855"/>
      <c r="Y34" s="111"/>
      <c r="Z34" s="253"/>
      <c r="AA34" s="253"/>
      <c r="AB34" s="253"/>
      <c r="AC34" s="220"/>
      <c r="AD34" s="761" t="s">
        <v>10</v>
      </c>
      <c r="AE34" s="762"/>
      <c r="AF34" s="87"/>
      <c r="AG34" s="253"/>
      <c r="AH34" s="253"/>
      <c r="AI34" s="253"/>
      <c r="AJ34" s="371"/>
    </row>
    <row r="35" spans="1:39" s="35" customFormat="1" ht="16.5" customHeight="1">
      <c r="A35" s="870"/>
      <c r="B35" s="859" t="s">
        <v>109</v>
      </c>
      <c r="C35" s="860"/>
      <c r="D35" s="101">
        <v>2.5</v>
      </c>
      <c r="E35" s="254"/>
      <c r="F35" s="254"/>
      <c r="G35" s="254"/>
      <c r="H35" s="169"/>
      <c r="I35" s="757" t="s">
        <v>9</v>
      </c>
      <c r="J35" s="759"/>
      <c r="K35" s="515" t="s">
        <v>66</v>
      </c>
      <c r="L35" s="516"/>
      <c r="M35" s="516"/>
      <c r="N35" s="516"/>
      <c r="O35" s="517"/>
      <c r="P35" s="757" t="s">
        <v>9</v>
      </c>
      <c r="Q35" s="759"/>
      <c r="R35" s="515" t="s">
        <v>66</v>
      </c>
      <c r="S35" s="516"/>
      <c r="T35" s="516"/>
      <c r="U35" s="516"/>
      <c r="V35" s="575"/>
      <c r="W35" s="755" t="s">
        <v>9</v>
      </c>
      <c r="X35" s="760"/>
      <c r="Y35" s="101">
        <v>2.5</v>
      </c>
      <c r="Z35" s="254"/>
      <c r="AA35" s="254"/>
      <c r="AB35" s="254"/>
      <c r="AC35" s="220"/>
      <c r="AD35" s="859" t="s">
        <v>9</v>
      </c>
      <c r="AE35" s="866"/>
      <c r="AF35" s="101">
        <v>2.5</v>
      </c>
      <c r="AG35" s="254"/>
      <c r="AH35" s="254"/>
      <c r="AI35" s="254"/>
      <c r="AJ35" s="292"/>
    </row>
    <row r="36" spans="1:39" s="35" customFormat="1" ht="24" customHeight="1" thickBot="1">
      <c r="A36" s="871"/>
      <c r="B36" s="743" t="s">
        <v>110</v>
      </c>
      <c r="C36" s="861"/>
      <c r="D36" s="98">
        <f>D30*70+D31*75+D32*25+D33*60+D34*120+D35*45</f>
        <v>813.56168831168839</v>
      </c>
      <c r="E36" s="255"/>
      <c r="F36" s="255"/>
      <c r="G36" s="255"/>
      <c r="H36" s="85"/>
      <c r="I36" s="740" t="s">
        <v>65</v>
      </c>
      <c r="J36" s="872"/>
      <c r="K36" s="518">
        <f>K30*70+K31*75+K32*25+K33*60+K34*120+K35*45</f>
        <v>714.87967914438502</v>
      </c>
      <c r="L36" s="519"/>
      <c r="M36" s="519"/>
      <c r="N36" s="519"/>
      <c r="O36" s="520"/>
      <c r="P36" s="740" t="s">
        <v>65</v>
      </c>
      <c r="Q36" s="872"/>
      <c r="R36" s="518">
        <f>R30*70+R31*75+R32*25+R33*60+R34*120+R35*45</f>
        <v>796.29220779220782</v>
      </c>
      <c r="S36" s="519"/>
      <c r="T36" s="519"/>
      <c r="U36" s="519"/>
      <c r="V36" s="520"/>
      <c r="W36" s="743" t="s">
        <v>65</v>
      </c>
      <c r="X36" s="861"/>
      <c r="Y36" s="98">
        <f>Y30*70+Y31*75+Y32*25+Y33*60+Y34*120+Y35*45</f>
        <v>806.74719887955177</v>
      </c>
      <c r="Z36" s="255"/>
      <c r="AA36" s="255"/>
      <c r="AB36" s="255"/>
      <c r="AC36" s="397"/>
      <c r="AD36" s="743" t="s">
        <v>65</v>
      </c>
      <c r="AE36" s="744"/>
      <c r="AF36" s="264">
        <f>AF30*70+AF31*75+AF32*25+AF33*60+AF34*120+AF35*45</f>
        <v>795</v>
      </c>
      <c r="AG36" s="255"/>
      <c r="AH36" s="255"/>
      <c r="AI36" s="255"/>
      <c r="AJ36" s="372"/>
    </row>
    <row r="37" spans="1:39" s="39" customFormat="1" ht="18" customHeight="1">
      <c r="A37" s="745" t="s">
        <v>17</v>
      </c>
      <c r="B37" s="745"/>
      <c r="C37" s="745"/>
      <c r="D37" s="745"/>
      <c r="E37" s="745"/>
      <c r="F37" s="745"/>
      <c r="G37" s="745"/>
      <c r="H37" s="745"/>
      <c r="I37" s="745"/>
      <c r="J37" s="745"/>
      <c r="K37" s="745"/>
      <c r="L37" s="385"/>
      <c r="M37" s="385"/>
      <c r="N37" s="385"/>
      <c r="O37" s="37"/>
      <c r="P37" s="38"/>
      <c r="Q37" s="38"/>
      <c r="R37" s="38"/>
      <c r="S37" s="38"/>
      <c r="T37" s="38"/>
      <c r="U37" s="38"/>
      <c r="V37" s="38"/>
      <c r="W37" s="38"/>
      <c r="AC37" s="103"/>
      <c r="AJ37" s="373"/>
      <c r="AM37" s="58"/>
    </row>
    <row r="38" spans="1:39" s="41" customFormat="1" ht="18" customHeight="1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40"/>
      <c r="Z38" s="40"/>
      <c r="AA38" s="40"/>
      <c r="AB38" s="40"/>
      <c r="AC38" s="103"/>
      <c r="AG38" s="40"/>
      <c r="AH38" s="40"/>
      <c r="AI38" s="40"/>
      <c r="AJ38" s="374"/>
      <c r="AM38" s="40"/>
    </row>
    <row r="39" spans="1:39" s="41" customFormat="1" ht="18" customHeight="1">
      <c r="A39" s="42" t="s">
        <v>11</v>
      </c>
      <c r="B39" s="42"/>
      <c r="C39" s="42"/>
      <c r="H39" s="43"/>
      <c r="I39" s="43"/>
      <c r="J39" s="43"/>
      <c r="K39" s="42"/>
      <c r="O39" s="44"/>
      <c r="P39" s="45"/>
      <c r="Q39" s="45"/>
      <c r="R39" s="45"/>
      <c r="V39" s="45"/>
      <c r="W39" s="46"/>
      <c r="X39" s="40"/>
      <c r="Y39" s="40"/>
      <c r="AC39" s="103"/>
      <c r="AJ39" s="374"/>
    </row>
    <row r="40" spans="1:39" s="23" customFormat="1" ht="25.5" customHeight="1">
      <c r="A40" s="22"/>
      <c r="B40" s="332" t="s">
        <v>90</v>
      </c>
      <c r="D40" s="22"/>
      <c r="E40" s="22"/>
      <c r="F40" s="22"/>
      <c r="G40" s="22"/>
      <c r="I40" s="332" t="s">
        <v>91</v>
      </c>
      <c r="J40" s="22"/>
      <c r="L40" s="22"/>
      <c r="M40" s="22"/>
      <c r="N40" s="22"/>
      <c r="O40" s="22"/>
      <c r="Q40" s="333" t="s">
        <v>92</v>
      </c>
      <c r="R40" s="22"/>
      <c r="S40" s="22"/>
      <c r="T40" s="22"/>
      <c r="U40" s="22"/>
      <c r="V40" s="22"/>
      <c r="Y40" s="333"/>
      <c r="Z40" s="22"/>
      <c r="AA40" s="22"/>
      <c r="AB40" s="22"/>
      <c r="AC40" s="392"/>
      <c r="AG40" s="22"/>
      <c r="AH40" s="22"/>
      <c r="AI40" s="22"/>
      <c r="AJ40" s="375"/>
    </row>
    <row r="41" spans="1:39">
      <c r="AC41" s="392"/>
    </row>
    <row r="42" spans="1:39">
      <c r="AC42" s="392"/>
    </row>
    <row r="43" spans="1:39">
      <c r="V43" s="203"/>
      <c r="W43" s="103"/>
      <c r="X43" s="103"/>
      <c r="Y43" s="103"/>
      <c r="Z43" s="103"/>
      <c r="AA43" s="103"/>
      <c r="AB43" s="125"/>
      <c r="AC43" s="392"/>
    </row>
    <row r="44" spans="1:39" ht="16.5" customHeight="1">
      <c r="S44" s="217"/>
      <c r="T44" s="392"/>
      <c r="U44" s="392"/>
      <c r="V44" s="203"/>
      <c r="W44" s="103"/>
      <c r="X44" s="103"/>
      <c r="Y44" s="103"/>
      <c r="Z44" s="288"/>
      <c r="AA44" s="103"/>
      <c r="AB44" s="125"/>
      <c r="AC44" s="392"/>
    </row>
    <row r="45" spans="1:39">
      <c r="S45" s="203"/>
      <c r="T45" s="392"/>
      <c r="U45" s="392"/>
      <c r="V45" s="203"/>
      <c r="W45" s="103"/>
      <c r="X45" s="392"/>
      <c r="Y45" s="103"/>
      <c r="Z45" s="103"/>
      <c r="AA45" s="103"/>
      <c r="AB45" s="125"/>
      <c r="AC45" s="392"/>
    </row>
    <row r="46" spans="1:39">
      <c r="S46" s="203"/>
      <c r="T46" s="392"/>
      <c r="U46" s="392"/>
      <c r="V46" s="203"/>
      <c r="W46" s="398"/>
      <c r="X46" s="103"/>
      <c r="Y46" s="283"/>
      <c r="Z46" s="103"/>
      <c r="AA46" s="103"/>
      <c r="AB46" s="125"/>
      <c r="AC46" s="392"/>
    </row>
    <row r="47" spans="1:39">
      <c r="S47" s="203"/>
      <c r="T47" s="392"/>
      <c r="U47" s="392"/>
      <c r="V47" s="203"/>
      <c r="W47" s="103"/>
      <c r="X47" s="103"/>
      <c r="Y47" s="103"/>
      <c r="Z47" s="103"/>
      <c r="AA47" s="103"/>
      <c r="AB47" s="125"/>
      <c r="AC47" s="123"/>
    </row>
    <row r="48" spans="1:39">
      <c r="S48" s="203"/>
      <c r="T48" s="392"/>
      <c r="U48" s="392"/>
      <c r="V48" s="203"/>
      <c r="W48" s="103"/>
      <c r="X48" s="103"/>
      <c r="Y48" s="103"/>
      <c r="Z48" s="288"/>
      <c r="AA48" s="103"/>
      <c r="AB48" s="392"/>
      <c r="AC48" s="396"/>
    </row>
    <row r="49" spans="19:29" ht="16.5" customHeight="1">
      <c r="S49" s="203"/>
      <c r="T49" s="392"/>
      <c r="U49" s="392"/>
      <c r="V49" s="203"/>
      <c r="W49" s="103"/>
      <c r="X49" s="103"/>
      <c r="Y49" s="103"/>
      <c r="Z49" s="103"/>
      <c r="AA49" s="103"/>
      <c r="AB49" s="392"/>
      <c r="AC49" s="396"/>
    </row>
    <row r="50" spans="19:29">
      <c r="S50" s="203"/>
      <c r="T50" s="272"/>
      <c r="U50" s="392"/>
      <c r="V50" s="203"/>
      <c r="W50" s="103"/>
      <c r="X50" s="103"/>
      <c r="Y50" s="103"/>
      <c r="Z50" s="124"/>
      <c r="AA50" s="103"/>
      <c r="AB50" s="392"/>
      <c r="AC50" s="396"/>
    </row>
    <row r="51" spans="19:29">
      <c r="S51" s="203"/>
      <c r="T51" s="392"/>
      <c r="U51" s="392"/>
      <c r="V51" s="203"/>
      <c r="W51" s="103"/>
      <c r="X51" s="103"/>
      <c r="Y51" s="103"/>
      <c r="Z51" s="103"/>
      <c r="AA51" s="103"/>
      <c r="AB51" s="392"/>
      <c r="AC51" s="396"/>
    </row>
    <row r="52" spans="19:29">
      <c r="S52" s="203"/>
      <c r="T52" s="272"/>
      <c r="U52" s="392"/>
      <c r="V52" s="203"/>
      <c r="W52" s="103"/>
      <c r="X52" s="103"/>
      <c r="Y52" s="103"/>
      <c r="Z52" s="103"/>
      <c r="AA52" s="103"/>
      <c r="AB52" s="392"/>
      <c r="AC52" s="396"/>
    </row>
    <row r="53" spans="19:29">
      <c r="S53" s="203"/>
      <c r="T53" s="272"/>
      <c r="U53" s="392"/>
      <c r="V53" s="137"/>
      <c r="W53" s="103"/>
      <c r="X53" s="392"/>
      <c r="Y53" s="392"/>
      <c r="Z53" s="392"/>
      <c r="AA53" s="103"/>
      <c r="AB53" s="125"/>
      <c r="AC53" s="284"/>
    </row>
    <row r="54" spans="19:29" ht="16.5" customHeight="1">
      <c r="S54" s="203"/>
      <c r="T54" s="272"/>
      <c r="U54" s="392"/>
      <c r="V54" s="137"/>
      <c r="W54" s="138"/>
      <c r="X54" s="103"/>
      <c r="Y54" s="103"/>
      <c r="Z54" s="103"/>
      <c r="AA54" s="103"/>
      <c r="AB54" s="125"/>
      <c r="AC54" s="285"/>
    </row>
    <row r="55" spans="19:29" ht="16.5" customHeight="1">
      <c r="S55" s="203"/>
      <c r="T55" s="272"/>
      <c r="U55" s="392"/>
      <c r="V55" s="137"/>
      <c r="W55" s="138"/>
      <c r="X55" s="103"/>
      <c r="Y55" s="103"/>
      <c r="Z55" s="103"/>
      <c r="AA55" s="103"/>
      <c r="AB55" s="125"/>
      <c r="AC55" s="58"/>
    </row>
    <row r="56" spans="19:29" ht="19.5">
      <c r="S56" s="203"/>
      <c r="T56" s="216"/>
      <c r="U56" s="122"/>
      <c r="V56" s="137"/>
      <c r="W56" s="138"/>
      <c r="X56" s="103"/>
      <c r="Y56" s="103"/>
      <c r="Z56" s="103"/>
      <c r="AA56" s="103"/>
      <c r="AB56" s="125"/>
      <c r="AC56" s="40"/>
    </row>
    <row r="57" spans="19:29" ht="19.5">
      <c r="S57" s="203"/>
      <c r="T57" s="122"/>
      <c r="U57" s="122"/>
      <c r="V57" s="137"/>
      <c r="W57" s="138"/>
      <c r="X57" s="103"/>
      <c r="Y57" s="103"/>
      <c r="Z57" s="103"/>
      <c r="AA57" s="103"/>
      <c r="AB57" s="125"/>
      <c r="AC57" s="40"/>
    </row>
    <row r="58" spans="19:29" ht="21">
      <c r="S58" s="203"/>
      <c r="T58" s="386"/>
      <c r="U58" s="386"/>
      <c r="V58" s="137"/>
      <c r="W58" s="216"/>
      <c r="X58" s="216"/>
      <c r="Y58" s="216"/>
      <c r="Z58" s="216"/>
      <c r="AA58" s="216"/>
      <c r="AB58" s="125"/>
      <c r="AC58" s="22"/>
    </row>
    <row r="59" spans="19:29" ht="16.5" customHeight="1">
      <c r="S59" s="203"/>
      <c r="T59" s="392"/>
      <c r="U59" s="392"/>
      <c r="V59" s="137"/>
      <c r="W59" s="216"/>
      <c r="X59" s="216"/>
      <c r="Y59" s="216"/>
      <c r="Z59" s="216"/>
      <c r="AA59" s="103"/>
      <c r="AB59" s="125"/>
      <c r="AC59" s="386"/>
    </row>
    <row r="60" spans="19:29">
      <c r="S60" s="203"/>
      <c r="T60" s="190"/>
      <c r="U60" s="103"/>
      <c r="V60" s="137"/>
      <c r="W60" s="216"/>
      <c r="X60" s="216"/>
      <c r="Y60" s="216"/>
      <c r="Z60" s="216"/>
      <c r="AA60" s="103"/>
      <c r="AB60" s="392"/>
      <c r="AC60" s="386"/>
    </row>
    <row r="61" spans="19:29">
      <c r="S61" s="203"/>
      <c r="T61" s="122"/>
      <c r="U61" s="122"/>
      <c r="V61" s="137"/>
      <c r="W61" s="155"/>
      <c r="X61" s="155"/>
      <c r="Y61" s="155"/>
      <c r="Z61" s="155"/>
      <c r="AA61" s="155"/>
      <c r="AB61" s="392"/>
      <c r="AC61" s="386"/>
    </row>
    <row r="62" spans="19:29">
      <c r="S62" s="203"/>
      <c r="T62" s="386"/>
      <c r="U62" s="386"/>
      <c r="V62" s="137"/>
      <c r="W62" s="103"/>
      <c r="X62" s="103"/>
      <c r="Y62" s="103"/>
      <c r="Z62" s="103"/>
      <c r="AA62" s="103"/>
      <c r="AB62" s="392"/>
      <c r="AC62" s="386"/>
    </row>
    <row r="63" spans="19:29">
      <c r="S63" s="203"/>
      <c r="T63" s="122"/>
      <c r="U63" s="122"/>
      <c r="V63" s="386"/>
    </row>
    <row r="64" spans="19:29">
      <c r="S64" s="203"/>
      <c r="T64" s="122"/>
      <c r="U64" s="122"/>
      <c r="V64" s="386"/>
    </row>
    <row r="65" spans="19:22">
      <c r="S65" s="203"/>
      <c r="T65" s="103"/>
      <c r="U65" s="392"/>
      <c r="V65" s="386"/>
    </row>
    <row r="66" spans="19:22">
      <c r="S66" s="386"/>
      <c r="T66" s="386"/>
      <c r="U66" s="386"/>
      <c r="V66" s="386"/>
    </row>
    <row r="67" spans="19:22">
      <c r="S67" s="386"/>
      <c r="T67" s="386"/>
      <c r="U67" s="386"/>
      <c r="V67" s="386"/>
    </row>
  </sheetData>
  <mergeCells count="90">
    <mergeCell ref="I30:J30"/>
    <mergeCell ref="P30:Q30"/>
    <mergeCell ref="I29:J29"/>
    <mergeCell ref="I35:J35"/>
    <mergeCell ref="P35:Q35"/>
    <mergeCell ref="B22:B26"/>
    <mergeCell ref="A1:AJ1"/>
    <mergeCell ref="W2:Y2"/>
    <mergeCell ref="AD2:AF2"/>
    <mergeCell ref="P3:Q3"/>
    <mergeCell ref="R3:V3"/>
    <mergeCell ref="W3:X3"/>
    <mergeCell ref="Y3:AC3"/>
    <mergeCell ref="AD3:AE3"/>
    <mergeCell ref="AF3:AJ3"/>
    <mergeCell ref="B3:C3"/>
    <mergeCell ref="D3:H3"/>
    <mergeCell ref="I3:J3"/>
    <mergeCell ref="I22:I26"/>
    <mergeCell ref="AD22:AD26"/>
    <mergeCell ref="A5:A6"/>
    <mergeCell ref="A12:A16"/>
    <mergeCell ref="I5:I6"/>
    <mergeCell ref="B5:B6"/>
    <mergeCell ref="A7:A11"/>
    <mergeCell ref="B12:B16"/>
    <mergeCell ref="I7:I16"/>
    <mergeCell ref="B7:B11"/>
    <mergeCell ref="AK3:AL3"/>
    <mergeCell ref="W7:W11"/>
    <mergeCell ref="W12:W16"/>
    <mergeCell ref="AD34:AE34"/>
    <mergeCell ref="AD30:AE30"/>
    <mergeCell ref="AD31:AE31"/>
    <mergeCell ref="W22:W26"/>
    <mergeCell ref="W17:W21"/>
    <mergeCell ref="X18:X21"/>
    <mergeCell ref="W5:W6"/>
    <mergeCell ref="AD5:AD6"/>
    <mergeCell ref="AD7:AD11"/>
    <mergeCell ref="AD12:AD16"/>
    <mergeCell ref="AD17:AD21"/>
    <mergeCell ref="AE18:AE21"/>
    <mergeCell ref="AD29:AE29"/>
    <mergeCell ref="A38:X38"/>
    <mergeCell ref="A29:A36"/>
    <mergeCell ref="B29:C29"/>
    <mergeCell ref="B36:C36"/>
    <mergeCell ref="I36:J36"/>
    <mergeCell ref="P36:Q36"/>
    <mergeCell ref="P31:Q31"/>
    <mergeCell ref="I32:J32"/>
    <mergeCell ref="P32:Q32"/>
    <mergeCell ref="B30:C30"/>
    <mergeCell ref="A37:K37"/>
    <mergeCell ref="B32:C32"/>
    <mergeCell ref="I33:J33"/>
    <mergeCell ref="P33:Q33"/>
    <mergeCell ref="B31:C31"/>
    <mergeCell ref="I31:J31"/>
    <mergeCell ref="AD36:AE36"/>
    <mergeCell ref="AD32:AE32"/>
    <mergeCell ref="AD33:AE33"/>
    <mergeCell ref="W36:X36"/>
    <mergeCell ref="K3:O3"/>
    <mergeCell ref="P22:P26"/>
    <mergeCell ref="P5:P6"/>
    <mergeCell ref="P7:P11"/>
    <mergeCell ref="P12:P16"/>
    <mergeCell ref="P17:P21"/>
    <mergeCell ref="AD35:AE35"/>
    <mergeCell ref="W29:X29"/>
    <mergeCell ref="P29:Q29"/>
    <mergeCell ref="W30:X30"/>
    <mergeCell ref="A17:A21"/>
    <mergeCell ref="I34:J34"/>
    <mergeCell ref="P34:Q34"/>
    <mergeCell ref="W34:X34"/>
    <mergeCell ref="W35:X35"/>
    <mergeCell ref="W31:X31"/>
    <mergeCell ref="W32:X32"/>
    <mergeCell ref="W33:X33"/>
    <mergeCell ref="A22:A26"/>
    <mergeCell ref="Q18:Q21"/>
    <mergeCell ref="B34:C34"/>
    <mergeCell ref="B35:C35"/>
    <mergeCell ref="B17:B21"/>
    <mergeCell ref="C18:C21"/>
    <mergeCell ref="I17:I21"/>
    <mergeCell ref="B33:C33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9"/>
  <sheetViews>
    <sheetView zoomScale="80" zoomScaleNormal="80" workbookViewId="0">
      <selection activeCell="AL28" sqref="AL28"/>
    </sheetView>
  </sheetViews>
  <sheetFormatPr defaultColWidth="8.875" defaultRowHeight="16.5"/>
  <cols>
    <col min="1" max="1" width="8.875" style="3"/>
    <col min="2" max="2" width="8" style="3" customWidth="1"/>
    <col min="3" max="3" width="13.5" style="3" customWidth="1"/>
    <col min="4" max="4" width="8.375" style="3" customWidth="1"/>
    <col min="5" max="7" width="5.625" style="3" hidden="1" customWidth="1"/>
    <col min="8" max="8" width="5.625" style="3" customWidth="1"/>
    <col min="9" max="9" width="8" style="3" customWidth="1"/>
    <col min="10" max="10" width="13.5" style="3" customWidth="1"/>
    <col min="11" max="11" width="8.375" style="3" customWidth="1"/>
    <col min="12" max="14" width="5.625" style="3" hidden="1" customWidth="1"/>
    <col min="15" max="15" width="5.625" style="3" customWidth="1"/>
    <col min="16" max="16" width="8" style="3" customWidth="1"/>
    <col min="17" max="17" width="13.5" style="3" customWidth="1"/>
    <col min="18" max="18" width="8.375" style="3" customWidth="1"/>
    <col min="19" max="21" width="5.625" style="3" hidden="1" customWidth="1"/>
    <col min="22" max="22" width="5.625" style="3" customWidth="1"/>
    <col min="23" max="23" width="8" style="3" customWidth="1"/>
    <col min="24" max="24" width="13.5" style="3" customWidth="1"/>
    <col min="25" max="25" width="8.375" style="3" customWidth="1"/>
    <col min="26" max="28" width="5.625" style="3" hidden="1" customWidth="1"/>
    <col min="29" max="29" width="5.625" style="3" customWidth="1"/>
    <col min="30" max="30" width="8" style="3" customWidth="1"/>
    <col min="31" max="31" width="13.5" style="3" customWidth="1"/>
    <col min="32" max="32" width="8.375" style="3" customWidth="1"/>
    <col min="33" max="35" width="5.625" style="3" hidden="1" customWidth="1"/>
    <col min="36" max="36" width="5.625" style="3" customWidth="1"/>
    <col min="37" max="37" width="8" style="3" customWidth="1"/>
    <col min="38" max="38" width="13.5" style="3" customWidth="1"/>
    <col min="39" max="39" width="8.375" style="3" customWidth="1"/>
    <col min="40" max="42" width="8.875" style="3" hidden="1" customWidth="1"/>
    <col min="43" max="43" width="5.625" style="3" customWidth="1"/>
    <col min="44" max="16384" width="8.875" style="3"/>
  </cols>
  <sheetData>
    <row r="1" spans="1:62" ht="21" customHeight="1">
      <c r="A1" s="829" t="s">
        <v>383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829"/>
      <c r="P1" s="829"/>
      <c r="Q1" s="829"/>
      <c r="R1" s="829"/>
      <c r="S1" s="829"/>
      <c r="T1" s="829"/>
      <c r="U1" s="829"/>
      <c r="V1" s="829"/>
      <c r="W1" s="829"/>
      <c r="X1" s="829"/>
      <c r="Y1" s="829"/>
      <c r="Z1" s="829"/>
      <c r="AA1" s="829"/>
      <c r="AB1" s="829"/>
      <c r="AC1" s="829"/>
      <c r="AD1" s="829"/>
      <c r="AE1" s="829"/>
      <c r="AF1" s="829"/>
      <c r="AG1" s="829"/>
      <c r="AH1" s="829"/>
      <c r="AI1" s="829"/>
      <c r="AJ1" s="829"/>
      <c r="AK1" s="231"/>
      <c r="AL1" s="231"/>
      <c r="AM1" s="231"/>
      <c r="AN1" s="231"/>
      <c r="AR1" s="390"/>
      <c r="AS1" s="390"/>
      <c r="AT1" s="390"/>
      <c r="AU1" s="390"/>
      <c r="AV1" s="390"/>
      <c r="AW1" s="390"/>
      <c r="AX1" s="390"/>
      <c r="AY1" s="390"/>
      <c r="AZ1" s="390"/>
      <c r="BA1" s="390"/>
      <c r="BB1" s="390"/>
      <c r="BC1" s="390"/>
      <c r="BD1" s="390"/>
      <c r="BE1" s="390"/>
      <c r="BF1" s="390"/>
      <c r="BG1" s="390"/>
      <c r="BH1" s="390"/>
      <c r="BI1" s="390"/>
      <c r="BJ1" s="390"/>
    </row>
    <row r="2" spans="1:62" ht="21" customHeight="1" thickBot="1">
      <c r="A2" s="232" t="s">
        <v>447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11" t="s">
        <v>5</v>
      </c>
      <c r="X2" s="912"/>
      <c r="Y2" s="912"/>
      <c r="Z2" s="9"/>
      <c r="AA2" s="9"/>
      <c r="AB2" s="9"/>
      <c r="AC2" s="9"/>
      <c r="AD2" s="911" t="s">
        <v>7</v>
      </c>
      <c r="AE2" s="911"/>
      <c r="AF2" s="911"/>
      <c r="AG2" s="9"/>
      <c r="AH2" s="9"/>
      <c r="AI2" s="9"/>
      <c r="AJ2" s="9"/>
      <c r="AK2" s="233"/>
      <c r="AL2" s="234"/>
    </row>
    <row r="3" spans="1:62" s="229" customFormat="1" ht="16.5" customHeight="1" thickBot="1">
      <c r="A3" s="55" t="s">
        <v>23</v>
      </c>
      <c r="B3" s="832">
        <v>45360</v>
      </c>
      <c r="C3" s="833"/>
      <c r="D3" s="834" t="s">
        <v>129</v>
      </c>
      <c r="E3" s="835"/>
      <c r="F3" s="835"/>
      <c r="G3" s="835"/>
      <c r="H3" s="836"/>
      <c r="I3" s="832">
        <v>45361</v>
      </c>
      <c r="J3" s="833"/>
      <c r="K3" s="834" t="s">
        <v>130</v>
      </c>
      <c r="L3" s="835"/>
      <c r="M3" s="835"/>
      <c r="N3" s="835"/>
      <c r="O3" s="836"/>
      <c r="P3" s="832">
        <v>45362</v>
      </c>
      <c r="Q3" s="833"/>
      <c r="R3" s="837" t="s">
        <v>36</v>
      </c>
      <c r="S3" s="838"/>
      <c r="T3" s="838"/>
      <c r="U3" s="838"/>
      <c r="V3" s="839"/>
      <c r="W3" s="832">
        <v>45363</v>
      </c>
      <c r="X3" s="833"/>
      <c r="Y3" s="834" t="s">
        <v>131</v>
      </c>
      <c r="Z3" s="835"/>
      <c r="AA3" s="835"/>
      <c r="AB3" s="835"/>
      <c r="AC3" s="836"/>
      <c r="AD3" s="832">
        <v>45364</v>
      </c>
      <c r="AE3" s="833"/>
      <c r="AF3" s="913" t="s">
        <v>37</v>
      </c>
      <c r="AG3" s="914"/>
      <c r="AH3" s="914"/>
      <c r="AI3" s="914"/>
      <c r="AJ3" s="915"/>
      <c r="AK3" s="832">
        <v>45365</v>
      </c>
      <c r="AL3" s="833"/>
      <c r="AM3" s="913" t="s">
        <v>451</v>
      </c>
      <c r="AN3" s="914"/>
      <c r="AO3" s="914"/>
      <c r="AP3" s="914"/>
      <c r="AQ3" s="915"/>
    </row>
    <row r="4" spans="1:62" s="4" customFormat="1" ht="18" customHeight="1">
      <c r="A4" s="50" t="s">
        <v>25</v>
      </c>
      <c r="B4" s="483" t="s">
        <v>49</v>
      </c>
      <c r="C4" s="6" t="s">
        <v>50</v>
      </c>
      <c r="D4" s="399" t="s">
        <v>254</v>
      </c>
      <c r="E4" s="6" t="s">
        <v>222</v>
      </c>
      <c r="F4" s="6" t="s">
        <v>223</v>
      </c>
      <c r="G4" s="6" t="s">
        <v>224</v>
      </c>
      <c r="H4" s="230" t="s">
        <v>69</v>
      </c>
      <c r="I4" s="7" t="s">
        <v>255</v>
      </c>
      <c r="J4" s="52" t="s">
        <v>44</v>
      </c>
      <c r="K4" s="6" t="s">
        <v>26</v>
      </c>
      <c r="L4" s="6" t="s">
        <v>132</v>
      </c>
      <c r="M4" s="6" t="s">
        <v>133</v>
      </c>
      <c r="N4" s="6" t="s">
        <v>134</v>
      </c>
      <c r="O4" s="230" t="s">
        <v>69</v>
      </c>
      <c r="P4" s="7" t="s">
        <v>255</v>
      </c>
      <c r="Q4" s="52" t="s">
        <v>44</v>
      </c>
      <c r="R4" s="6" t="s">
        <v>26</v>
      </c>
      <c r="S4" s="6" t="s">
        <v>132</v>
      </c>
      <c r="T4" s="6" t="s">
        <v>133</v>
      </c>
      <c r="U4" s="6" t="s">
        <v>134</v>
      </c>
      <c r="V4" s="230" t="s">
        <v>69</v>
      </c>
      <c r="W4" s="7" t="s">
        <v>255</v>
      </c>
      <c r="X4" s="52" t="s">
        <v>44</v>
      </c>
      <c r="Y4" s="6" t="s">
        <v>26</v>
      </c>
      <c r="Z4" s="6" t="s">
        <v>132</v>
      </c>
      <c r="AA4" s="6" t="s">
        <v>133</v>
      </c>
      <c r="AB4" s="6" t="s">
        <v>134</v>
      </c>
      <c r="AC4" s="230" t="s">
        <v>69</v>
      </c>
      <c r="AD4" s="7" t="s">
        <v>255</v>
      </c>
      <c r="AE4" s="52" t="s">
        <v>44</v>
      </c>
      <c r="AF4" s="6" t="s">
        <v>26</v>
      </c>
      <c r="AG4" s="6" t="s">
        <v>132</v>
      </c>
      <c r="AH4" s="6" t="s">
        <v>133</v>
      </c>
      <c r="AI4" s="6" t="s">
        <v>134</v>
      </c>
      <c r="AJ4" s="230" t="s">
        <v>69</v>
      </c>
      <c r="AK4" s="7" t="s">
        <v>248</v>
      </c>
      <c r="AL4" s="52" t="s">
        <v>44</v>
      </c>
      <c r="AM4" s="6" t="s">
        <v>26</v>
      </c>
      <c r="AN4" s="6" t="s">
        <v>132</v>
      </c>
      <c r="AO4" s="6" t="s">
        <v>133</v>
      </c>
      <c r="AP4" s="6" t="s">
        <v>134</v>
      </c>
      <c r="AQ4" s="721" t="s">
        <v>69</v>
      </c>
      <c r="AR4" s="49"/>
      <c r="AS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</row>
    <row r="5" spans="1:62" ht="18" customHeight="1">
      <c r="A5" s="879" t="s">
        <v>2</v>
      </c>
      <c r="B5" s="916" t="s">
        <v>57</v>
      </c>
      <c r="C5" s="388" t="s">
        <v>41</v>
      </c>
      <c r="D5" s="388">
        <v>100</v>
      </c>
      <c r="E5" s="178">
        <f>D5/20</f>
        <v>5</v>
      </c>
      <c r="F5" s="178"/>
      <c r="G5" s="178"/>
      <c r="H5" s="292"/>
      <c r="I5" s="847" t="s">
        <v>392</v>
      </c>
      <c r="J5" s="484" t="s">
        <v>391</v>
      </c>
      <c r="K5" s="484" t="s">
        <v>393</v>
      </c>
      <c r="L5" s="496"/>
      <c r="M5" s="496">
        <v>0.6</v>
      </c>
      <c r="N5" s="496"/>
      <c r="O5" s="595"/>
      <c r="P5" s="847" t="s">
        <v>59</v>
      </c>
      <c r="Q5" s="484" t="s">
        <v>8</v>
      </c>
      <c r="R5" s="484">
        <v>100</v>
      </c>
      <c r="S5" s="496">
        <f>R5/20</f>
        <v>5</v>
      </c>
      <c r="T5" s="496"/>
      <c r="U5" s="496"/>
      <c r="V5" s="511"/>
      <c r="W5" s="849" t="s">
        <v>59</v>
      </c>
      <c r="X5" s="388" t="s">
        <v>8</v>
      </c>
      <c r="Y5" s="388">
        <v>80</v>
      </c>
      <c r="Z5" s="178">
        <f>Y5/20</f>
        <v>4</v>
      </c>
      <c r="AA5" s="178"/>
      <c r="AB5" s="178"/>
      <c r="AC5" s="290"/>
      <c r="AD5" s="845" t="s">
        <v>57</v>
      </c>
      <c r="AE5" s="388" t="s">
        <v>41</v>
      </c>
      <c r="AF5" s="388">
        <v>100</v>
      </c>
      <c r="AG5" s="178">
        <f>AF5/20</f>
        <v>5</v>
      </c>
      <c r="AH5" s="178"/>
      <c r="AI5" s="178"/>
      <c r="AJ5" s="377"/>
      <c r="AK5" s="845" t="s">
        <v>57</v>
      </c>
      <c r="AL5" s="484" t="s">
        <v>41</v>
      </c>
      <c r="AM5" s="484">
        <v>90</v>
      </c>
      <c r="AN5" s="718">
        <v>4.5</v>
      </c>
      <c r="AO5" s="718"/>
      <c r="AP5" s="718"/>
      <c r="AQ5" s="722"/>
      <c r="AR5" s="275"/>
      <c r="AS5" s="420"/>
      <c r="AT5" s="390"/>
      <c r="AU5" s="390"/>
    </row>
    <row r="6" spans="1:62" ht="18" customHeight="1">
      <c r="A6" s="894"/>
      <c r="B6" s="917"/>
      <c r="C6" s="388"/>
      <c r="D6" s="388"/>
      <c r="E6" s="178"/>
      <c r="F6" s="178"/>
      <c r="G6" s="178"/>
      <c r="H6" s="292"/>
      <c r="I6" s="848"/>
      <c r="J6" s="484"/>
      <c r="K6" s="484"/>
      <c r="L6" s="504"/>
      <c r="M6" s="504"/>
      <c r="N6" s="504"/>
      <c r="O6" s="595"/>
      <c r="P6" s="848"/>
      <c r="Q6" s="486" t="s">
        <v>35</v>
      </c>
      <c r="R6" s="557">
        <v>20</v>
      </c>
      <c r="S6" s="496">
        <f>R6/20</f>
        <v>1</v>
      </c>
      <c r="T6" s="496"/>
      <c r="U6" s="496"/>
      <c r="V6" s="511"/>
      <c r="W6" s="850"/>
      <c r="X6" s="171" t="s">
        <v>35</v>
      </c>
      <c r="Y6" s="170">
        <v>20</v>
      </c>
      <c r="Z6" s="178">
        <f>Y6/20</f>
        <v>1</v>
      </c>
      <c r="AA6" s="178"/>
      <c r="AB6" s="178"/>
      <c r="AC6" s="290"/>
      <c r="AD6" s="846"/>
      <c r="AE6" s="388"/>
      <c r="AF6" s="388"/>
      <c r="AG6" s="178"/>
      <c r="AH6" s="178"/>
      <c r="AI6" s="178"/>
      <c r="AJ6" s="377"/>
      <c r="AK6" s="846"/>
      <c r="AL6" s="484"/>
      <c r="AM6" s="484"/>
      <c r="AN6" s="504"/>
      <c r="AO6" s="504"/>
      <c r="AP6" s="504"/>
      <c r="AQ6" s="722"/>
      <c r="AR6" s="275"/>
      <c r="AS6" s="420"/>
      <c r="AT6" s="390"/>
      <c r="AU6" s="390"/>
    </row>
    <row r="7" spans="1:62" ht="18" customHeight="1">
      <c r="A7" s="805" t="s">
        <v>252</v>
      </c>
      <c r="B7" s="882" t="s">
        <v>317</v>
      </c>
      <c r="C7" s="175" t="s">
        <v>165</v>
      </c>
      <c r="D7" s="6">
        <v>70</v>
      </c>
      <c r="E7" s="257"/>
      <c r="F7" s="400">
        <f>D7*0.65/35</f>
        <v>1.3</v>
      </c>
      <c r="G7" s="257"/>
      <c r="H7" s="377"/>
      <c r="I7" s="789" t="s">
        <v>283</v>
      </c>
      <c r="J7" s="484" t="s">
        <v>82</v>
      </c>
      <c r="K7" s="484">
        <v>25</v>
      </c>
      <c r="L7" s="504"/>
      <c r="M7" s="596"/>
      <c r="N7" s="504">
        <f>K7/100</f>
        <v>0.25</v>
      </c>
      <c r="O7" s="595"/>
      <c r="P7" s="789" t="s">
        <v>428</v>
      </c>
      <c r="Q7" s="650" t="s">
        <v>388</v>
      </c>
      <c r="R7" s="650">
        <v>65</v>
      </c>
      <c r="S7" s="250"/>
      <c r="T7" s="251">
        <f>R7/35</f>
        <v>1.8571428571428572</v>
      </c>
      <c r="U7" s="250"/>
      <c r="V7" s="292"/>
      <c r="W7" s="789" t="s">
        <v>298</v>
      </c>
      <c r="X7" s="581" t="s">
        <v>165</v>
      </c>
      <c r="Y7" s="581">
        <v>95</v>
      </c>
      <c r="Z7" s="492"/>
      <c r="AA7" s="493">
        <f>Y7*0.65/35</f>
        <v>1.7642857142857142</v>
      </c>
      <c r="AB7" s="492"/>
      <c r="AC7" s="485"/>
      <c r="AD7" s="805" t="s">
        <v>219</v>
      </c>
      <c r="AE7" s="713" t="s">
        <v>220</v>
      </c>
      <c r="AF7" s="145">
        <v>70</v>
      </c>
      <c r="AG7" s="650"/>
      <c r="AH7" s="650">
        <f>AF7*0.8/35</f>
        <v>1.6</v>
      </c>
      <c r="AI7" s="250"/>
      <c r="AJ7" s="377"/>
      <c r="AK7" s="789" t="s">
        <v>452</v>
      </c>
      <c r="AL7" s="484" t="s">
        <v>182</v>
      </c>
      <c r="AM7" s="484">
        <v>55</v>
      </c>
      <c r="AN7" s="718"/>
      <c r="AO7" s="718">
        <f>AM7*0.8/35</f>
        <v>1.2571428571428571</v>
      </c>
      <c r="AP7" s="718"/>
      <c r="AQ7" s="722"/>
      <c r="AR7" s="275"/>
      <c r="AS7" s="431"/>
      <c r="AT7" s="655"/>
      <c r="AU7" s="390"/>
    </row>
    <row r="8" spans="1:62" ht="18" customHeight="1">
      <c r="A8" s="806"/>
      <c r="B8" s="882"/>
      <c r="C8" s="175" t="s">
        <v>230</v>
      </c>
      <c r="D8" s="82">
        <v>35</v>
      </c>
      <c r="E8" s="401">
        <f>D8/90</f>
        <v>0.3888888888888889</v>
      </c>
      <c r="F8" s="257"/>
      <c r="G8" s="257">
        <f>D8/100</f>
        <v>0.35</v>
      </c>
      <c r="H8" s="377"/>
      <c r="I8" s="790"/>
      <c r="J8" s="484" t="s">
        <v>95</v>
      </c>
      <c r="K8" s="484">
        <v>25</v>
      </c>
      <c r="L8" s="504"/>
      <c r="M8" s="596">
        <f>K8/35</f>
        <v>0.7142857142857143</v>
      </c>
      <c r="N8" s="504"/>
      <c r="O8" s="595"/>
      <c r="P8" s="790"/>
      <c r="Q8" s="650" t="s">
        <v>389</v>
      </c>
      <c r="R8" s="650">
        <v>40</v>
      </c>
      <c r="S8" s="311"/>
      <c r="T8" s="311"/>
      <c r="U8" s="250">
        <f>R8/100</f>
        <v>0.4</v>
      </c>
      <c r="V8" s="292"/>
      <c r="W8" s="790"/>
      <c r="X8" s="486" t="s">
        <v>40</v>
      </c>
      <c r="Y8" s="484" t="s">
        <v>34</v>
      </c>
      <c r="Z8" s="492"/>
      <c r="AA8" s="492"/>
      <c r="AB8" s="492"/>
      <c r="AC8" s="485"/>
      <c r="AD8" s="806"/>
      <c r="AE8" s="362" t="s">
        <v>221</v>
      </c>
      <c r="AF8" s="171"/>
      <c r="AG8" s="650"/>
      <c r="AH8" s="145"/>
      <c r="AI8" s="250">
        <f>AF8/100</f>
        <v>0</v>
      </c>
      <c r="AJ8" s="377"/>
      <c r="AK8" s="790"/>
      <c r="AL8" s="484" t="s">
        <v>32</v>
      </c>
      <c r="AM8" s="484">
        <v>2</v>
      </c>
      <c r="AN8" s="492"/>
      <c r="AO8" s="493"/>
      <c r="AP8" s="492">
        <f>AM8/100</f>
        <v>0.02</v>
      </c>
      <c r="AQ8" s="722"/>
      <c r="AR8" s="275"/>
      <c r="AS8" s="431"/>
      <c r="AT8" s="655"/>
      <c r="AU8" s="390"/>
    </row>
    <row r="9" spans="1:62" ht="18" customHeight="1">
      <c r="A9" s="806"/>
      <c r="B9" s="882"/>
      <c r="C9" s="175" t="s">
        <v>231</v>
      </c>
      <c r="D9" s="650" t="s">
        <v>53</v>
      </c>
      <c r="E9" s="257"/>
      <c r="F9" s="267"/>
      <c r="G9" s="257"/>
      <c r="H9" s="377"/>
      <c r="I9" s="790"/>
      <c r="J9" s="484" t="s">
        <v>117</v>
      </c>
      <c r="K9" s="484">
        <v>15</v>
      </c>
      <c r="L9" s="504"/>
      <c r="M9" s="504">
        <f>K9/50</f>
        <v>0.3</v>
      </c>
      <c r="N9" s="504"/>
      <c r="O9" s="595"/>
      <c r="P9" s="790"/>
      <c r="Q9" s="171" t="s">
        <v>24</v>
      </c>
      <c r="R9" s="650">
        <v>10</v>
      </c>
      <c r="S9" s="250"/>
      <c r="T9" s="250"/>
      <c r="U9" s="250">
        <f>R9/100</f>
        <v>0.1</v>
      </c>
      <c r="V9" s="292"/>
      <c r="W9" s="790"/>
      <c r="X9" s="484" t="s">
        <v>18</v>
      </c>
      <c r="Y9" s="484" t="s">
        <v>34</v>
      </c>
      <c r="Z9" s="492"/>
      <c r="AA9" s="493"/>
      <c r="AB9" s="492"/>
      <c r="AC9" s="485"/>
      <c r="AD9" s="806"/>
      <c r="AE9" s="171"/>
      <c r="AF9" s="650"/>
      <c r="AG9" s="250"/>
      <c r="AH9" s="311"/>
      <c r="AI9" s="250"/>
      <c r="AJ9" s="377"/>
      <c r="AK9" s="790"/>
      <c r="AL9" s="484" t="s">
        <v>169</v>
      </c>
      <c r="AM9" s="484">
        <v>5</v>
      </c>
      <c r="AN9" s="492"/>
      <c r="AO9" s="493"/>
      <c r="AP9" s="492">
        <f>AM9/100</f>
        <v>0.05</v>
      </c>
      <c r="AQ9" s="722"/>
      <c r="AR9" s="275"/>
      <c r="AS9" s="431"/>
      <c r="AT9" s="655"/>
      <c r="AU9" s="390"/>
    </row>
    <row r="10" spans="1:62" ht="18" customHeight="1">
      <c r="A10" s="806"/>
      <c r="B10" s="882"/>
      <c r="C10" s="171" t="s">
        <v>24</v>
      </c>
      <c r="D10" s="650">
        <v>5</v>
      </c>
      <c r="E10" s="257"/>
      <c r="F10" s="257"/>
      <c r="G10" s="257">
        <f t="shared" ref="G10" si="0">D10/100</f>
        <v>0.05</v>
      </c>
      <c r="H10" s="377"/>
      <c r="I10" s="790"/>
      <c r="J10" s="576" t="s">
        <v>30</v>
      </c>
      <c r="K10" s="494">
        <v>10</v>
      </c>
      <c r="L10" s="504"/>
      <c r="M10" s="596"/>
      <c r="N10" s="504">
        <f>K10/100</f>
        <v>0.1</v>
      </c>
      <c r="O10" s="595"/>
      <c r="P10" s="790"/>
      <c r="Q10" s="650"/>
      <c r="R10" s="650"/>
      <c r="S10" s="250"/>
      <c r="T10" s="250"/>
      <c r="U10" s="250"/>
      <c r="V10" s="292"/>
      <c r="W10" s="790"/>
      <c r="X10" s="486" t="s">
        <v>297</v>
      </c>
      <c r="Y10" s="486">
        <v>30</v>
      </c>
      <c r="Z10" s="492"/>
      <c r="AA10" s="492"/>
      <c r="AB10" s="492">
        <f>Y10/100</f>
        <v>0.3</v>
      </c>
      <c r="AC10" s="485"/>
      <c r="AD10" s="806"/>
      <c r="AE10" s="171"/>
      <c r="AF10" s="650"/>
      <c r="AG10" s="250"/>
      <c r="AH10" s="250"/>
      <c r="AI10" s="250"/>
      <c r="AJ10" s="377"/>
      <c r="AK10" s="790"/>
      <c r="AL10" s="715" t="s">
        <v>244</v>
      </c>
      <c r="AM10" s="484">
        <v>20</v>
      </c>
      <c r="AN10" s="492"/>
      <c r="AO10" s="493">
        <f>AM10/50</f>
        <v>0.4</v>
      </c>
      <c r="AP10" s="492"/>
      <c r="AQ10" s="722"/>
      <c r="AR10" s="275"/>
      <c r="AS10" s="431"/>
      <c r="AT10" s="655"/>
      <c r="AU10" s="390"/>
    </row>
    <row r="11" spans="1:62" ht="18" customHeight="1">
      <c r="A11" s="807"/>
      <c r="B11" s="882"/>
      <c r="C11" s="175" t="s">
        <v>225</v>
      </c>
      <c r="D11" s="650">
        <v>25</v>
      </c>
      <c r="E11" s="257"/>
      <c r="F11" s="257"/>
      <c r="G11" s="257">
        <f>D11/100</f>
        <v>0.25</v>
      </c>
      <c r="H11" s="377"/>
      <c r="I11" s="790"/>
      <c r="J11" s="484" t="s">
        <v>81</v>
      </c>
      <c r="K11" s="484">
        <v>15</v>
      </c>
      <c r="L11" s="504"/>
      <c r="M11" s="504"/>
      <c r="N11" s="504">
        <f>K11/100</f>
        <v>0.15</v>
      </c>
      <c r="O11" s="595"/>
      <c r="P11" s="791"/>
      <c r="Q11" s="650"/>
      <c r="R11" s="650"/>
      <c r="S11" s="250"/>
      <c r="T11" s="250"/>
      <c r="U11" s="250"/>
      <c r="V11" s="292"/>
      <c r="W11" s="791"/>
      <c r="X11" s="486"/>
      <c r="Y11" s="486"/>
      <c r="Z11" s="492"/>
      <c r="AA11" s="492"/>
      <c r="AB11" s="492"/>
      <c r="AC11" s="485"/>
      <c r="AD11" s="807"/>
      <c r="AE11" s="167"/>
      <c r="AF11" s="166"/>
      <c r="AG11" s="250"/>
      <c r="AH11" s="250"/>
      <c r="AI11" s="250"/>
      <c r="AJ11" s="377"/>
      <c r="AK11" s="790"/>
      <c r="AL11" s="530" t="s">
        <v>189</v>
      </c>
      <c r="AM11" s="484" t="s">
        <v>53</v>
      </c>
      <c r="AN11" s="492"/>
      <c r="AO11" s="492"/>
      <c r="AP11" s="492"/>
      <c r="AQ11" s="722"/>
      <c r="AR11" s="275"/>
      <c r="AS11" s="431"/>
      <c r="AT11" s="655"/>
      <c r="AU11" s="390"/>
    </row>
    <row r="12" spans="1:62" ht="18" customHeight="1">
      <c r="A12" s="805" t="s">
        <v>253</v>
      </c>
      <c r="B12" s="805" t="s">
        <v>235</v>
      </c>
      <c r="C12" s="650" t="s">
        <v>144</v>
      </c>
      <c r="D12" s="650">
        <v>40</v>
      </c>
      <c r="E12" s="250"/>
      <c r="F12" s="267">
        <f>D12/55</f>
        <v>0.72727272727272729</v>
      </c>
      <c r="G12" s="257"/>
      <c r="H12" s="292"/>
      <c r="I12" s="790"/>
      <c r="J12" s="576" t="s">
        <v>144</v>
      </c>
      <c r="K12" s="494">
        <v>15</v>
      </c>
      <c r="L12" s="504"/>
      <c r="M12" s="596">
        <f>K12/55</f>
        <v>0.27272727272727271</v>
      </c>
      <c r="N12" s="504"/>
      <c r="O12" s="595"/>
      <c r="P12" s="789" t="s">
        <v>295</v>
      </c>
      <c r="Q12" s="171" t="s">
        <v>226</v>
      </c>
      <c r="R12" s="171">
        <v>40</v>
      </c>
      <c r="S12" s="250"/>
      <c r="T12" s="311">
        <f>R12/35</f>
        <v>1.1428571428571428</v>
      </c>
      <c r="U12" s="250"/>
      <c r="V12" s="292"/>
      <c r="W12" s="865" t="s">
        <v>227</v>
      </c>
      <c r="X12" s="582" t="s">
        <v>177</v>
      </c>
      <c r="Y12" s="583">
        <v>30</v>
      </c>
      <c r="Z12" s="504"/>
      <c r="AA12" s="493"/>
      <c r="AB12" s="504">
        <v>0.3</v>
      </c>
      <c r="AC12" s="511"/>
      <c r="AD12" s="805" t="s">
        <v>232</v>
      </c>
      <c r="AE12" s="171" t="s">
        <v>170</v>
      </c>
      <c r="AF12" s="171">
        <v>50</v>
      </c>
      <c r="AG12" s="257"/>
      <c r="AH12" s="267"/>
      <c r="AI12" s="257">
        <f>AF12/100</f>
        <v>0.5</v>
      </c>
      <c r="AJ12" s="292"/>
      <c r="AK12" s="790"/>
      <c r="AL12" s="484" t="s">
        <v>141</v>
      </c>
      <c r="AM12" s="484">
        <v>20</v>
      </c>
      <c r="AN12" s="492"/>
      <c r="AO12" s="493"/>
      <c r="AP12" s="492">
        <f>AM12/100</f>
        <v>0.2</v>
      </c>
      <c r="AQ12" s="722"/>
      <c r="AR12" s="275"/>
      <c r="AS12" s="125"/>
      <c r="AT12" s="655"/>
      <c r="AU12" s="390"/>
    </row>
    <row r="13" spans="1:62" ht="18" customHeight="1">
      <c r="A13" s="806"/>
      <c r="B13" s="806"/>
      <c r="C13" s="650" t="s">
        <v>24</v>
      </c>
      <c r="D13" s="650">
        <v>10</v>
      </c>
      <c r="E13" s="250"/>
      <c r="F13" s="257"/>
      <c r="G13" s="257">
        <f>D13/100</f>
        <v>0.1</v>
      </c>
      <c r="H13" s="292"/>
      <c r="I13" s="790"/>
      <c r="J13" s="576" t="s">
        <v>390</v>
      </c>
      <c r="K13" s="494">
        <v>75</v>
      </c>
      <c r="L13" s="504"/>
      <c r="M13" s="504"/>
      <c r="N13" s="492">
        <f>K13/100</f>
        <v>0.75</v>
      </c>
      <c r="O13" s="595"/>
      <c r="P13" s="790"/>
      <c r="Q13" s="171" t="s">
        <v>24</v>
      </c>
      <c r="R13" s="171">
        <v>5</v>
      </c>
      <c r="S13" s="250"/>
      <c r="T13" s="250"/>
      <c r="U13" s="250">
        <f t="shared" ref="U13:U14" si="1">R13/100</f>
        <v>0.05</v>
      </c>
      <c r="V13" s="292"/>
      <c r="W13" s="865"/>
      <c r="X13" s="487" t="s">
        <v>169</v>
      </c>
      <c r="Y13" s="583">
        <v>10</v>
      </c>
      <c r="Z13" s="584"/>
      <c r="AA13" s="504"/>
      <c r="AB13" s="504">
        <f>Y13/100</f>
        <v>0.1</v>
      </c>
      <c r="AC13" s="511"/>
      <c r="AD13" s="806"/>
      <c r="AE13" s="658" t="s">
        <v>233</v>
      </c>
      <c r="AF13" s="174">
        <v>15</v>
      </c>
      <c r="AG13" s="267">
        <f>AF13/15</f>
        <v>1</v>
      </c>
      <c r="AH13" s="257"/>
      <c r="AI13" s="257"/>
      <c r="AJ13" s="292"/>
      <c r="AK13" s="790"/>
      <c r="AL13" s="484" t="s">
        <v>177</v>
      </c>
      <c r="AM13" s="484">
        <v>30</v>
      </c>
      <c r="AN13" s="492"/>
      <c r="AO13" s="493"/>
      <c r="AP13" s="492">
        <f>AM13/100</f>
        <v>0.3</v>
      </c>
      <c r="AQ13" s="722"/>
      <c r="AR13" s="275"/>
      <c r="AS13" s="125"/>
      <c r="AT13" s="655"/>
      <c r="AU13" s="390"/>
    </row>
    <row r="14" spans="1:62" ht="18" customHeight="1">
      <c r="A14" s="806"/>
      <c r="B14" s="806"/>
      <c r="C14" s="650" t="s">
        <v>143</v>
      </c>
      <c r="D14" s="650">
        <v>35</v>
      </c>
      <c r="E14" s="250">
        <f>D14/100</f>
        <v>0.35</v>
      </c>
      <c r="F14" s="257"/>
      <c r="G14" s="257"/>
      <c r="H14" s="292"/>
      <c r="I14" s="791"/>
      <c r="J14" s="484"/>
      <c r="K14" s="484"/>
      <c r="L14" s="504"/>
      <c r="M14" s="492"/>
      <c r="N14" s="504"/>
      <c r="O14" s="595"/>
      <c r="P14" s="790"/>
      <c r="Q14" s="171" t="s">
        <v>211</v>
      </c>
      <c r="R14" s="171">
        <v>25</v>
      </c>
      <c r="S14" s="250"/>
      <c r="T14" s="250"/>
      <c r="U14" s="250">
        <f t="shared" si="1"/>
        <v>0.25</v>
      </c>
      <c r="V14" s="292"/>
      <c r="W14" s="865"/>
      <c r="X14" s="487" t="s">
        <v>228</v>
      </c>
      <c r="Y14" s="585">
        <v>25</v>
      </c>
      <c r="Z14" s="504">
        <v>0.3</v>
      </c>
      <c r="AA14" s="504"/>
      <c r="AB14" s="504"/>
      <c r="AC14" s="511"/>
      <c r="AD14" s="806"/>
      <c r="AE14" s="171" t="s">
        <v>79</v>
      </c>
      <c r="AF14" s="650">
        <v>25</v>
      </c>
      <c r="AG14" s="257"/>
      <c r="AH14" s="267">
        <f>AF14/35</f>
        <v>0.7142857142857143</v>
      </c>
      <c r="AI14" s="257"/>
      <c r="AJ14" s="292"/>
      <c r="AK14" s="791"/>
      <c r="AL14" s="530" t="s">
        <v>95</v>
      </c>
      <c r="AM14" s="717">
        <v>30</v>
      </c>
      <c r="AN14" s="492"/>
      <c r="AO14" s="493">
        <f>AM14/35</f>
        <v>0.8571428571428571</v>
      </c>
      <c r="AP14" s="492"/>
      <c r="AQ14" s="722"/>
      <c r="AR14" s="275"/>
      <c r="AS14" s="125"/>
      <c r="AT14" s="655"/>
      <c r="AU14" s="390"/>
    </row>
    <row r="15" spans="1:62" ht="18" customHeight="1">
      <c r="A15" s="806"/>
      <c r="B15" s="806"/>
      <c r="C15" s="650"/>
      <c r="D15" s="650"/>
      <c r="E15" s="250"/>
      <c r="F15" s="257"/>
      <c r="G15" s="257"/>
      <c r="H15" s="292"/>
      <c r="I15" s="774" t="s">
        <v>229</v>
      </c>
      <c r="J15" s="582" t="s">
        <v>282</v>
      </c>
      <c r="K15" s="583">
        <v>60</v>
      </c>
      <c r="L15" s="504"/>
      <c r="M15" s="493">
        <f>K15*0.7/35</f>
        <v>1.2</v>
      </c>
      <c r="N15" s="504"/>
      <c r="O15" s="595"/>
      <c r="P15" s="790"/>
      <c r="Q15" s="171" t="s">
        <v>281</v>
      </c>
      <c r="R15" s="171"/>
      <c r="S15" s="250"/>
      <c r="T15" s="250"/>
      <c r="U15" s="250"/>
      <c r="V15" s="292"/>
      <c r="W15" s="865"/>
      <c r="X15" s="487" t="s">
        <v>209</v>
      </c>
      <c r="Y15" s="585">
        <v>25</v>
      </c>
      <c r="Z15" s="492"/>
      <c r="AA15" s="493">
        <f>Y15/55</f>
        <v>0.45454545454545453</v>
      </c>
      <c r="AB15" s="492"/>
      <c r="AC15" s="511"/>
      <c r="AD15" s="806"/>
      <c r="AE15" s="171" t="s">
        <v>24</v>
      </c>
      <c r="AF15" s="650">
        <v>10</v>
      </c>
      <c r="AG15" s="257"/>
      <c r="AH15" s="257"/>
      <c r="AI15" s="257">
        <f>AF15/100</f>
        <v>0.1</v>
      </c>
      <c r="AJ15" s="292"/>
      <c r="AK15" s="789" t="s">
        <v>310</v>
      </c>
      <c r="AL15" s="494" t="s">
        <v>309</v>
      </c>
      <c r="AM15" s="484">
        <v>60</v>
      </c>
      <c r="AN15" s="610">
        <f>AM15/30</f>
        <v>2</v>
      </c>
      <c r="AO15" s="493"/>
      <c r="AP15" s="492"/>
      <c r="AQ15" s="722"/>
      <c r="AR15" s="275"/>
      <c r="AS15" s="125"/>
      <c r="AT15" s="655"/>
      <c r="AU15" s="390"/>
    </row>
    <row r="16" spans="1:62" ht="18" customHeight="1">
      <c r="A16" s="807"/>
      <c r="B16" s="807"/>
      <c r="C16" s="171"/>
      <c r="D16" s="171"/>
      <c r="E16" s="250"/>
      <c r="F16" s="257"/>
      <c r="G16" s="257"/>
      <c r="H16" s="292"/>
      <c r="I16" s="775"/>
      <c r="J16" s="487"/>
      <c r="K16" s="583"/>
      <c r="L16" s="584"/>
      <c r="M16" s="504"/>
      <c r="N16" s="504"/>
      <c r="O16" s="595"/>
      <c r="P16" s="791"/>
      <c r="Q16" s="171" t="s">
        <v>430</v>
      </c>
      <c r="R16" s="171">
        <v>5</v>
      </c>
      <c r="S16" s="250"/>
      <c r="T16" s="250">
        <f>R16/35</f>
        <v>0.14285714285714285</v>
      </c>
      <c r="U16" s="250"/>
      <c r="V16" s="292"/>
      <c r="W16" s="865"/>
      <c r="X16" s="586"/>
      <c r="Y16" s="585"/>
      <c r="Z16" s="492"/>
      <c r="AA16" s="492"/>
      <c r="AB16" s="492"/>
      <c r="AC16" s="511"/>
      <c r="AD16" s="807"/>
      <c r="AE16" s="658"/>
      <c r="AF16" s="174"/>
      <c r="AG16" s="257"/>
      <c r="AH16" s="257"/>
      <c r="AI16" s="257"/>
      <c r="AJ16" s="292"/>
      <c r="AK16" s="790"/>
      <c r="AL16" s="494"/>
      <c r="AM16" s="484"/>
      <c r="AN16" s="492"/>
      <c r="AO16" s="493"/>
      <c r="AP16" s="492"/>
      <c r="AQ16" s="722"/>
      <c r="AR16" s="275"/>
      <c r="AS16" s="125"/>
      <c r="AT16" s="655"/>
      <c r="AU16" s="390"/>
    </row>
    <row r="17" spans="1:47" ht="18" customHeight="1">
      <c r="A17" s="805" t="s">
        <v>63</v>
      </c>
      <c r="B17" s="777" t="s">
        <v>86</v>
      </c>
      <c r="C17" s="171" t="s">
        <v>56</v>
      </c>
      <c r="D17" s="650">
        <v>85</v>
      </c>
      <c r="E17" s="651"/>
      <c r="F17" s="651"/>
      <c r="G17" s="257">
        <f t="shared" ref="G17" si="2">D17/100</f>
        <v>0.85</v>
      </c>
      <c r="H17" s="377"/>
      <c r="I17" s="775"/>
      <c r="J17" s="487"/>
      <c r="K17" s="585"/>
      <c r="L17" s="504"/>
      <c r="M17" s="504"/>
      <c r="N17" s="504"/>
      <c r="O17" s="595"/>
      <c r="P17" s="789" t="s">
        <v>236</v>
      </c>
      <c r="Q17" s="171" t="s">
        <v>60</v>
      </c>
      <c r="R17" s="650">
        <v>75</v>
      </c>
      <c r="S17" s="651"/>
      <c r="T17" s="651"/>
      <c r="U17" s="250">
        <f t="shared" ref="U17" si="3">R17/100</f>
        <v>0.75</v>
      </c>
      <c r="V17" s="292"/>
      <c r="W17" s="777" t="s">
        <v>416</v>
      </c>
      <c r="X17" s="486" t="s">
        <v>56</v>
      </c>
      <c r="Y17" s="484">
        <v>85</v>
      </c>
      <c r="Z17" s="656"/>
      <c r="AA17" s="656"/>
      <c r="AB17" s="504">
        <f t="shared" ref="AB17" si="4">Y17/100</f>
        <v>0.85</v>
      </c>
      <c r="AC17" s="511"/>
      <c r="AD17" s="777" t="s">
        <v>416</v>
      </c>
      <c r="AE17" s="171" t="s">
        <v>60</v>
      </c>
      <c r="AF17" s="650">
        <v>85</v>
      </c>
      <c r="AG17" s="651"/>
      <c r="AH17" s="651"/>
      <c r="AI17" s="257">
        <f t="shared" ref="AI17" si="5">AF17/100</f>
        <v>0.85</v>
      </c>
      <c r="AJ17" s="377"/>
      <c r="AK17" s="790"/>
      <c r="AL17" s="494"/>
      <c r="AM17" s="484"/>
      <c r="AN17" s="492"/>
      <c r="AO17" s="492"/>
      <c r="AP17" s="492">
        <f>AM17/100</f>
        <v>0</v>
      </c>
      <c r="AQ17" s="722"/>
      <c r="AR17" s="275"/>
      <c r="AS17" s="431"/>
      <c r="AT17" s="655"/>
      <c r="AU17" s="390"/>
    </row>
    <row r="18" spans="1:47" ht="18" customHeight="1">
      <c r="A18" s="806"/>
      <c r="B18" s="778"/>
      <c r="C18" s="786" t="s">
        <v>55</v>
      </c>
      <c r="D18" s="171"/>
      <c r="E18" s="250"/>
      <c r="F18" s="250"/>
      <c r="G18" s="250"/>
      <c r="H18" s="377"/>
      <c r="I18" s="775"/>
      <c r="J18" s="487"/>
      <c r="K18" s="585"/>
      <c r="L18" s="492"/>
      <c r="M18" s="493"/>
      <c r="N18" s="492"/>
      <c r="O18" s="595"/>
      <c r="P18" s="790"/>
      <c r="Q18" s="786" t="s">
        <v>51</v>
      </c>
      <c r="R18" s="171"/>
      <c r="S18" s="250"/>
      <c r="T18" s="250"/>
      <c r="U18" s="250"/>
      <c r="V18" s="292"/>
      <c r="W18" s="778"/>
      <c r="X18" s="783" t="s">
        <v>51</v>
      </c>
      <c r="Y18" s="486"/>
      <c r="Z18" s="492"/>
      <c r="AA18" s="492"/>
      <c r="AB18" s="492"/>
      <c r="AC18" s="511"/>
      <c r="AD18" s="778"/>
      <c r="AE18" s="786" t="s">
        <v>51</v>
      </c>
      <c r="AF18" s="650"/>
      <c r="AG18" s="250"/>
      <c r="AH18" s="250"/>
      <c r="AI18" s="250"/>
      <c r="AJ18" s="377"/>
      <c r="AK18" s="790"/>
      <c r="AL18" s="494"/>
      <c r="AM18" s="484"/>
      <c r="AN18" s="719"/>
      <c r="AO18" s="719"/>
      <c r="AP18" s="492"/>
      <c r="AQ18" s="722"/>
      <c r="AR18" s="103"/>
      <c r="AS18" s="431"/>
      <c r="AT18" s="655"/>
      <c r="AU18" s="390"/>
    </row>
    <row r="19" spans="1:47" ht="18" customHeight="1">
      <c r="A19" s="806"/>
      <c r="B19" s="778"/>
      <c r="C19" s="787"/>
      <c r="D19" s="171"/>
      <c r="E19" s="250"/>
      <c r="F19" s="250"/>
      <c r="G19" s="250"/>
      <c r="H19" s="377"/>
      <c r="I19" s="775"/>
      <c r="J19" s="586"/>
      <c r="K19" s="585"/>
      <c r="L19" s="492"/>
      <c r="M19" s="492"/>
      <c r="N19" s="492"/>
      <c r="O19" s="595"/>
      <c r="P19" s="790"/>
      <c r="Q19" s="787"/>
      <c r="R19" s="171"/>
      <c r="S19" s="250"/>
      <c r="T19" s="250"/>
      <c r="U19" s="250"/>
      <c r="V19" s="292"/>
      <c r="W19" s="778"/>
      <c r="X19" s="784"/>
      <c r="Y19" s="486"/>
      <c r="Z19" s="492"/>
      <c r="AA19" s="492"/>
      <c r="AB19" s="492"/>
      <c r="AC19" s="511"/>
      <c r="AD19" s="778"/>
      <c r="AE19" s="918"/>
      <c r="AF19" s="171"/>
      <c r="AG19" s="250"/>
      <c r="AH19" s="250"/>
      <c r="AI19" s="250"/>
      <c r="AJ19" s="377"/>
      <c r="AK19" s="790"/>
      <c r="AL19" s="561"/>
      <c r="AM19" s="494"/>
      <c r="AN19" s="492"/>
      <c r="AO19" s="492"/>
      <c r="AP19" s="492"/>
      <c r="AQ19" s="722"/>
      <c r="AR19" s="103"/>
      <c r="AS19" s="431"/>
      <c r="AT19" s="655"/>
      <c r="AU19" s="390"/>
    </row>
    <row r="20" spans="1:47" ht="18" customHeight="1">
      <c r="A20" s="806"/>
      <c r="B20" s="778"/>
      <c r="C20" s="787"/>
      <c r="D20" s="171"/>
      <c r="E20" s="250"/>
      <c r="F20" s="250"/>
      <c r="G20" s="250"/>
      <c r="H20" s="377"/>
      <c r="I20" s="775"/>
      <c r="J20" s="577"/>
      <c r="K20" s="577"/>
      <c r="L20" s="492"/>
      <c r="M20" s="492"/>
      <c r="N20" s="492"/>
      <c r="O20" s="595"/>
      <c r="P20" s="790"/>
      <c r="Q20" s="787"/>
      <c r="R20" s="171"/>
      <c r="S20" s="250"/>
      <c r="T20" s="250"/>
      <c r="U20" s="250"/>
      <c r="V20" s="292"/>
      <c r="W20" s="778"/>
      <c r="X20" s="784"/>
      <c r="Y20" s="484"/>
      <c r="Z20" s="492"/>
      <c r="AA20" s="492"/>
      <c r="AB20" s="492"/>
      <c r="AC20" s="511"/>
      <c r="AD20" s="778"/>
      <c r="AE20" s="918"/>
      <c r="AF20" s="650"/>
      <c r="AG20" s="250"/>
      <c r="AH20" s="250"/>
      <c r="AI20" s="250"/>
      <c r="AJ20" s="377"/>
      <c r="AK20" s="791"/>
      <c r="AL20" s="577"/>
      <c r="AM20" s="540"/>
      <c r="AN20" s="492"/>
      <c r="AO20" s="492"/>
      <c r="AP20" s="492"/>
      <c r="AQ20" s="722"/>
      <c r="AR20" s="103"/>
      <c r="AS20" s="431"/>
      <c r="AT20" s="655"/>
      <c r="AU20" s="390"/>
    </row>
    <row r="21" spans="1:47" ht="18" customHeight="1">
      <c r="A21" s="807"/>
      <c r="B21" s="779"/>
      <c r="C21" s="788"/>
      <c r="D21" s="171"/>
      <c r="E21" s="250"/>
      <c r="F21" s="250"/>
      <c r="G21" s="250"/>
      <c r="H21" s="377"/>
      <c r="I21" s="776"/>
      <c r="J21" s="577"/>
      <c r="K21" s="577"/>
      <c r="L21" s="492"/>
      <c r="M21" s="492"/>
      <c r="N21" s="492"/>
      <c r="O21" s="595"/>
      <c r="P21" s="791"/>
      <c r="Q21" s="788"/>
      <c r="R21" s="171"/>
      <c r="S21" s="250"/>
      <c r="T21" s="250"/>
      <c r="U21" s="250"/>
      <c r="V21" s="292"/>
      <c r="W21" s="779"/>
      <c r="X21" s="785"/>
      <c r="Y21" s="484"/>
      <c r="Z21" s="492"/>
      <c r="AA21" s="492"/>
      <c r="AB21" s="492"/>
      <c r="AC21" s="511"/>
      <c r="AD21" s="779"/>
      <c r="AE21" s="919"/>
      <c r="AF21" s="650"/>
      <c r="AG21" s="250"/>
      <c r="AH21" s="250"/>
      <c r="AI21" s="250"/>
      <c r="AJ21" s="377"/>
      <c r="AK21" s="790" t="s">
        <v>415</v>
      </c>
      <c r="AL21" s="484" t="s">
        <v>125</v>
      </c>
      <c r="AM21" s="484">
        <v>75</v>
      </c>
      <c r="AN21" s="492"/>
      <c r="AO21" s="492"/>
      <c r="AP21" s="492">
        <f>AM21/100</f>
        <v>0.75</v>
      </c>
      <c r="AQ21" s="722"/>
      <c r="AR21" s="103"/>
      <c r="AS21" s="431"/>
      <c r="AT21" s="655"/>
      <c r="AU21" s="390"/>
    </row>
    <row r="22" spans="1:47" ht="18" customHeight="1">
      <c r="A22" s="805" t="s">
        <v>19</v>
      </c>
      <c r="B22" s="777" t="s">
        <v>434</v>
      </c>
      <c r="C22" s="145" t="s">
        <v>100</v>
      </c>
      <c r="D22" s="145">
        <v>25</v>
      </c>
      <c r="E22" s="654"/>
      <c r="F22" s="654">
        <f>D22/140</f>
        <v>0.17857142857142858</v>
      </c>
      <c r="G22" s="654"/>
      <c r="H22" s="292"/>
      <c r="I22" s="789"/>
      <c r="J22" s="484"/>
      <c r="K22" s="484"/>
      <c r="L22" s="492"/>
      <c r="M22" s="492"/>
      <c r="N22" s="492"/>
      <c r="O22" s="595"/>
      <c r="P22" s="904" t="s">
        <v>179</v>
      </c>
      <c r="Q22" s="650" t="s">
        <v>141</v>
      </c>
      <c r="R22" s="650">
        <v>20</v>
      </c>
      <c r="S22" s="654"/>
      <c r="T22" s="654"/>
      <c r="U22" s="654">
        <f>R22/100</f>
        <v>0.2</v>
      </c>
      <c r="V22" s="377"/>
      <c r="W22" s="865" t="s">
        <v>174</v>
      </c>
      <c r="X22" s="486" t="s">
        <v>175</v>
      </c>
      <c r="Y22" s="484">
        <v>20</v>
      </c>
      <c r="Z22" s="560"/>
      <c r="AA22" s="560"/>
      <c r="AB22" s="560">
        <f>Y22/100</f>
        <v>0.2</v>
      </c>
      <c r="AC22" s="511"/>
      <c r="AD22" s="904" t="s">
        <v>113</v>
      </c>
      <c r="AE22" s="650" t="s">
        <v>42</v>
      </c>
      <c r="AF22" s="650" t="s">
        <v>34</v>
      </c>
      <c r="AG22" s="654"/>
      <c r="AH22" s="654"/>
      <c r="AI22" s="654"/>
      <c r="AJ22" s="377"/>
      <c r="AK22" s="790"/>
      <c r="AL22" s="565"/>
      <c r="AM22" s="486"/>
      <c r="AN22" s="492"/>
      <c r="AO22" s="492"/>
      <c r="AP22" s="492"/>
      <c r="AQ22" s="722"/>
      <c r="AR22" s="216"/>
      <c r="AS22" s="431"/>
      <c r="AT22" s="655"/>
      <c r="AU22" s="390"/>
    </row>
    <row r="23" spans="1:47" ht="18" customHeight="1">
      <c r="A23" s="806"/>
      <c r="B23" s="778"/>
      <c r="C23" s="145" t="s">
        <v>33</v>
      </c>
      <c r="D23" s="145">
        <v>25</v>
      </c>
      <c r="E23" s="654"/>
      <c r="F23" s="654"/>
      <c r="G23" s="250">
        <f t="shared" ref="G23" si="6">D23/100</f>
        <v>0.25</v>
      </c>
      <c r="H23" s="292"/>
      <c r="I23" s="790"/>
      <c r="J23" s="565"/>
      <c r="K23" s="486"/>
      <c r="L23" s="492"/>
      <c r="M23" s="492"/>
      <c r="N23" s="492"/>
      <c r="O23" s="597"/>
      <c r="P23" s="905"/>
      <c r="Q23" s="171" t="s">
        <v>180</v>
      </c>
      <c r="R23" s="650">
        <v>15</v>
      </c>
      <c r="S23" s="654"/>
      <c r="T23" s="654">
        <f>R23*0.65/35</f>
        <v>0.27857142857142858</v>
      </c>
      <c r="U23" s="257"/>
      <c r="V23" s="377"/>
      <c r="W23" s="865"/>
      <c r="X23" s="486" t="s">
        <v>95</v>
      </c>
      <c r="Y23" s="484">
        <v>15</v>
      </c>
      <c r="Z23" s="560"/>
      <c r="AA23" s="560">
        <f>Y23/35</f>
        <v>0.42857142857142855</v>
      </c>
      <c r="AB23" s="492"/>
      <c r="AC23" s="511"/>
      <c r="AD23" s="905"/>
      <c r="AE23" s="171" t="s">
        <v>178</v>
      </c>
      <c r="AF23" s="171">
        <v>1</v>
      </c>
      <c r="AG23" s="654"/>
      <c r="AH23" s="654">
        <f>AF23/35</f>
        <v>2.8571428571428571E-2</v>
      </c>
      <c r="AI23" s="257"/>
      <c r="AJ23" s="169"/>
      <c r="AK23" s="790"/>
      <c r="AL23" s="494"/>
      <c r="AM23" s="494"/>
      <c r="AN23" s="560"/>
      <c r="AO23" s="560"/>
      <c r="AP23" s="560"/>
      <c r="AQ23" s="575"/>
      <c r="AR23" s="275"/>
      <c r="AS23" s="431"/>
      <c r="AT23" s="655"/>
      <c r="AU23" s="390"/>
    </row>
    <row r="24" spans="1:47" ht="18" customHeight="1">
      <c r="A24" s="806"/>
      <c r="B24" s="778"/>
      <c r="C24" s="145" t="s">
        <v>168</v>
      </c>
      <c r="D24" s="145" t="s">
        <v>34</v>
      </c>
      <c r="E24" s="654"/>
      <c r="F24" s="654"/>
      <c r="G24" s="250"/>
      <c r="H24" s="169"/>
      <c r="I24" s="790"/>
      <c r="J24" s="494"/>
      <c r="K24" s="494"/>
      <c r="L24" s="560"/>
      <c r="M24" s="560"/>
      <c r="N24" s="560"/>
      <c r="O24" s="597"/>
      <c r="P24" s="905"/>
      <c r="Q24" s="171" t="s">
        <v>42</v>
      </c>
      <c r="R24" s="650" t="s">
        <v>34</v>
      </c>
      <c r="S24" s="654"/>
      <c r="T24" s="654"/>
      <c r="U24" s="257"/>
      <c r="V24" s="169"/>
      <c r="W24" s="865"/>
      <c r="X24" s="486" t="s">
        <v>167</v>
      </c>
      <c r="Y24" s="484">
        <v>1</v>
      </c>
      <c r="Z24" s="560"/>
      <c r="AA24" s="560"/>
      <c r="AB24" s="492"/>
      <c r="AC24" s="511"/>
      <c r="AD24" s="905"/>
      <c r="AE24" s="171" t="s">
        <v>168</v>
      </c>
      <c r="AF24" s="171" t="s">
        <v>34</v>
      </c>
      <c r="AG24" s="265"/>
      <c r="AH24" s="265"/>
      <c r="AI24" s="265"/>
      <c r="AJ24" s="169"/>
      <c r="AK24" s="790"/>
      <c r="AL24" s="577"/>
      <c r="AM24" s="577"/>
      <c r="AN24" s="560"/>
      <c r="AO24" s="560"/>
      <c r="AP24" s="492"/>
      <c r="AQ24" s="575"/>
      <c r="AR24" s="275"/>
      <c r="AS24" s="653"/>
      <c r="AT24" s="655"/>
      <c r="AU24" s="390"/>
    </row>
    <row r="25" spans="1:47" ht="18" customHeight="1">
      <c r="A25" s="806"/>
      <c r="B25" s="778"/>
      <c r="C25" s="144"/>
      <c r="D25" s="144"/>
      <c r="E25" s="265"/>
      <c r="F25" s="265"/>
      <c r="G25" s="265"/>
      <c r="H25" s="169"/>
      <c r="I25" s="790"/>
      <c r="J25" s="577"/>
      <c r="K25" s="577"/>
      <c r="L25" s="560"/>
      <c r="M25" s="560"/>
      <c r="N25" s="504"/>
      <c r="O25" s="597"/>
      <c r="P25" s="905"/>
      <c r="Q25" s="177"/>
      <c r="R25" s="171"/>
      <c r="S25" s="265"/>
      <c r="T25" s="265"/>
      <c r="U25" s="265"/>
      <c r="V25" s="169"/>
      <c r="W25" s="865"/>
      <c r="X25" s="486"/>
      <c r="Y25" s="486"/>
      <c r="Z25" s="563"/>
      <c r="AA25" s="563"/>
      <c r="AB25" s="492"/>
      <c r="AC25" s="564"/>
      <c r="AD25" s="905"/>
      <c r="AE25" s="171" t="s">
        <v>304</v>
      </c>
      <c r="AF25" s="650">
        <v>35</v>
      </c>
      <c r="AG25" s="250"/>
      <c r="AH25" s="428">
        <f>AF25/140</f>
        <v>0.25</v>
      </c>
      <c r="AI25" s="250"/>
      <c r="AJ25" s="169"/>
      <c r="AK25" s="790"/>
      <c r="AL25" s="598"/>
      <c r="AM25" s="494"/>
      <c r="AN25" s="560"/>
      <c r="AO25" s="560"/>
      <c r="AP25" s="492"/>
      <c r="AQ25" s="575"/>
      <c r="AR25" s="155"/>
      <c r="AS25" s="653"/>
      <c r="AT25" s="655"/>
    </row>
    <row r="26" spans="1:47" ht="18" customHeight="1">
      <c r="A26" s="807"/>
      <c r="B26" s="779"/>
      <c r="C26" s="171"/>
      <c r="D26" s="171"/>
      <c r="E26" s="250"/>
      <c r="F26" s="250"/>
      <c r="G26" s="250"/>
      <c r="H26" s="169"/>
      <c r="I26" s="790"/>
      <c r="J26" s="598"/>
      <c r="K26" s="494"/>
      <c r="L26" s="560"/>
      <c r="M26" s="560"/>
      <c r="N26" s="504"/>
      <c r="O26" s="597"/>
      <c r="P26" s="906"/>
      <c r="Q26" s="177"/>
      <c r="R26" s="176"/>
      <c r="S26" s="250"/>
      <c r="T26" s="250"/>
      <c r="U26" s="250"/>
      <c r="V26" s="169"/>
      <c r="W26" s="865"/>
      <c r="X26" s="587"/>
      <c r="Y26" s="491"/>
      <c r="Z26" s="492"/>
      <c r="AA26" s="492"/>
      <c r="AB26" s="492"/>
      <c r="AC26" s="564"/>
      <c r="AD26" s="906"/>
      <c r="AE26" s="171"/>
      <c r="AF26" s="650"/>
      <c r="AG26" s="250"/>
      <c r="AH26" s="428"/>
      <c r="AI26" s="250"/>
      <c r="AJ26" s="169"/>
      <c r="AK26" s="790"/>
      <c r="AL26" s="598"/>
      <c r="AM26" s="494"/>
      <c r="AN26" s="563"/>
      <c r="AO26" s="563"/>
      <c r="AP26" s="563"/>
      <c r="AQ26" s="575"/>
      <c r="AR26" s="103"/>
      <c r="AS26" s="653"/>
      <c r="AT26" s="655"/>
    </row>
    <row r="27" spans="1:47" s="168" customFormat="1">
      <c r="A27" s="382" t="s">
        <v>103</v>
      </c>
      <c r="B27" s="382" t="s">
        <v>54</v>
      </c>
      <c r="C27" s="102"/>
      <c r="D27" s="73"/>
      <c r="E27" s="73"/>
      <c r="F27" s="73"/>
      <c r="G27" s="73"/>
      <c r="H27" s="169"/>
      <c r="I27" s="566" t="s">
        <v>54</v>
      </c>
      <c r="J27" s="598" t="str">
        <f>月菜單!H13</f>
        <v>水果</v>
      </c>
      <c r="K27" s="484" t="s">
        <v>160</v>
      </c>
      <c r="L27" s="563"/>
      <c r="M27" s="563"/>
      <c r="N27" s="563"/>
      <c r="O27" s="597"/>
      <c r="P27" s="541" t="s">
        <v>13</v>
      </c>
      <c r="Q27" s="566"/>
      <c r="R27" s="561"/>
      <c r="S27" s="567"/>
      <c r="T27" s="567"/>
      <c r="U27" s="567"/>
      <c r="V27" s="542"/>
      <c r="W27" s="413" t="s">
        <v>54</v>
      </c>
      <c r="X27" s="382" t="str">
        <f>月菜單!H15</f>
        <v xml:space="preserve"> </v>
      </c>
      <c r="Y27" s="56"/>
      <c r="Z27" s="73"/>
      <c r="AA27" s="73"/>
      <c r="AB27" s="73"/>
      <c r="AC27" s="169"/>
      <c r="AD27" s="382" t="s">
        <v>54</v>
      </c>
      <c r="AE27" s="388"/>
      <c r="AF27" s="56"/>
      <c r="AG27" s="73"/>
      <c r="AH27" s="73"/>
      <c r="AI27" s="73"/>
      <c r="AJ27" s="169"/>
      <c r="AK27" s="791"/>
      <c r="AL27" s="486"/>
      <c r="AM27" s="484"/>
      <c r="AN27" s="492"/>
      <c r="AO27" s="492"/>
      <c r="AP27" s="492"/>
      <c r="AQ27" s="575"/>
      <c r="AR27" s="416"/>
      <c r="AS27" s="416"/>
      <c r="AT27" s="386"/>
    </row>
    <row r="28" spans="1:47" ht="17.25" thickBot="1">
      <c r="A28" s="8" t="s">
        <v>105</v>
      </c>
      <c r="B28" s="83" t="s">
        <v>200</v>
      </c>
      <c r="C28" s="301" t="str">
        <f>月菜單!I12</f>
        <v>黑芝麻堅果奶</v>
      </c>
      <c r="D28" s="84" t="s">
        <v>161</v>
      </c>
      <c r="E28" s="266"/>
      <c r="F28" s="266"/>
      <c r="G28" s="266"/>
      <c r="H28" s="178"/>
      <c r="I28" s="543" t="s">
        <v>200</v>
      </c>
      <c r="J28" s="486" t="str">
        <f>月菜單!I13</f>
        <v>茶葉蛋</v>
      </c>
      <c r="K28" s="484" t="s">
        <v>432</v>
      </c>
      <c r="L28" s="492"/>
      <c r="M28" s="492"/>
      <c r="N28" s="492"/>
      <c r="O28" s="496"/>
      <c r="P28" s="543" t="s">
        <v>200</v>
      </c>
      <c r="Q28" s="544" t="str">
        <f>月菜單!I14</f>
        <v>堅果沙其馬</v>
      </c>
      <c r="R28" s="545" t="s">
        <v>431</v>
      </c>
      <c r="S28" s="568"/>
      <c r="T28" s="568"/>
      <c r="U28" s="568"/>
      <c r="V28" s="546"/>
      <c r="W28" s="83" t="s">
        <v>200</v>
      </c>
      <c r="X28" s="393" t="str">
        <f>月菜單!I15</f>
        <v>福樂優格</v>
      </c>
      <c r="Y28" s="84" t="s">
        <v>433</v>
      </c>
      <c r="Z28" s="266"/>
      <c r="AA28" s="266"/>
      <c r="AB28" s="266"/>
      <c r="AC28" s="85"/>
      <c r="AD28" s="83" t="s">
        <v>200</v>
      </c>
      <c r="AE28" s="393" t="str">
        <f>月菜單!I16</f>
        <v>水果</v>
      </c>
      <c r="AF28" s="84" t="s">
        <v>162</v>
      </c>
      <c r="AG28" s="266"/>
      <c r="AH28" s="266"/>
      <c r="AI28" s="266"/>
      <c r="AJ28" s="169"/>
      <c r="AK28" s="543" t="s">
        <v>200</v>
      </c>
      <c r="AL28" s="720"/>
      <c r="AM28" s="84" t="s">
        <v>162</v>
      </c>
      <c r="AN28" s="492"/>
      <c r="AO28" s="492"/>
      <c r="AP28" s="492"/>
      <c r="AQ28" s="542"/>
      <c r="AR28" s="419"/>
      <c r="AS28" s="419"/>
    </row>
    <row r="29" spans="1:47" ht="16.5" customHeight="1">
      <c r="A29" s="746" t="s">
        <v>14</v>
      </c>
      <c r="B29" s="749" t="s">
        <v>15</v>
      </c>
      <c r="C29" s="750"/>
      <c r="D29" s="270"/>
      <c r="E29" s="270">
        <f>SUM(E5:E28)</f>
        <v>5.7388888888888889</v>
      </c>
      <c r="F29" s="268">
        <f t="shared" ref="F29:G29" si="7">SUM(F5:F28)</f>
        <v>2.2058441558441557</v>
      </c>
      <c r="G29" s="277">
        <f t="shared" si="7"/>
        <v>1.8499999999999999</v>
      </c>
      <c r="H29" s="269"/>
      <c r="I29" s="751" t="s">
        <v>15</v>
      </c>
      <c r="J29" s="752"/>
      <c r="K29" s="588"/>
      <c r="L29" s="590">
        <f>SUM(L5:L28)</f>
        <v>0</v>
      </c>
      <c r="M29" s="589">
        <f t="shared" ref="M29:N29" si="8">SUM(M5:M28)</f>
        <v>3.087012987012987</v>
      </c>
      <c r="N29" s="590">
        <f t="shared" si="8"/>
        <v>1.25</v>
      </c>
      <c r="O29" s="591"/>
      <c r="P29" s="751" t="s">
        <v>15</v>
      </c>
      <c r="Q29" s="752"/>
      <c r="R29" s="588"/>
      <c r="S29" s="588">
        <f>SUM(S5:S28)</f>
        <v>6</v>
      </c>
      <c r="T29" s="589">
        <f t="shared" ref="T29:U29" si="9">SUM(T5:T28)</f>
        <v>3.4214285714285713</v>
      </c>
      <c r="U29" s="590">
        <f t="shared" si="9"/>
        <v>1.75</v>
      </c>
      <c r="V29" s="591"/>
      <c r="W29" s="749" t="s">
        <v>15</v>
      </c>
      <c r="X29" s="750"/>
      <c r="Y29" s="270"/>
      <c r="Z29" s="270">
        <f>SUM(Z5:Z28)</f>
        <v>5.3</v>
      </c>
      <c r="AA29" s="274">
        <f t="shared" ref="AA29" si="10">SUM(AA5:AA28)</f>
        <v>2.6474025974025972</v>
      </c>
      <c r="AB29" s="277">
        <f t="shared" ref="AB29" si="11">SUM(AB5:AB28)</f>
        <v>1.7499999999999998</v>
      </c>
      <c r="AC29" s="269"/>
      <c r="AD29" s="749" t="s">
        <v>15</v>
      </c>
      <c r="AE29" s="750"/>
      <c r="AF29" s="270"/>
      <c r="AG29" s="277">
        <f>SUM(AG5:AG28)</f>
        <v>6</v>
      </c>
      <c r="AH29" s="274">
        <f t="shared" ref="AH29" si="12">SUM(AH5:AH28)</f>
        <v>2.592857142857143</v>
      </c>
      <c r="AI29" s="277">
        <f t="shared" ref="AI29" si="13">SUM(AI5:AI28)</f>
        <v>1.45</v>
      </c>
      <c r="AJ29" s="269"/>
      <c r="AK29" s="749" t="s">
        <v>15</v>
      </c>
      <c r="AL29" s="921"/>
      <c r="AM29" s="270"/>
      <c r="AN29" s="277">
        <f>SUM(AN5:AN28)</f>
        <v>6.5</v>
      </c>
      <c r="AO29" s="274">
        <f t="shared" ref="AO29:AP29" si="14">SUM(AO5:AO28)</f>
        <v>2.5142857142857142</v>
      </c>
      <c r="AP29" s="277">
        <f t="shared" si="14"/>
        <v>1.32</v>
      </c>
      <c r="AQ29" s="723"/>
      <c r="AR29" s="419"/>
      <c r="AS29" s="419"/>
    </row>
    <row r="30" spans="1:47" ht="16.5" customHeight="1">
      <c r="A30" s="747"/>
      <c r="B30" s="767" t="s">
        <v>108</v>
      </c>
      <c r="C30" s="895"/>
      <c r="D30" s="273">
        <f>E29</f>
        <v>5.7388888888888889</v>
      </c>
      <c r="E30" s="250"/>
      <c r="F30" s="250"/>
      <c r="G30" s="250"/>
      <c r="H30" s="2"/>
      <c r="I30" s="757" t="s">
        <v>64</v>
      </c>
      <c r="J30" s="759"/>
      <c r="K30" s="549">
        <f>L29</f>
        <v>0</v>
      </c>
      <c r="L30" s="492"/>
      <c r="M30" s="492"/>
      <c r="N30" s="492"/>
      <c r="O30" s="542"/>
      <c r="P30" s="757" t="s">
        <v>64</v>
      </c>
      <c r="Q30" s="759"/>
      <c r="R30" s="549">
        <f>S29</f>
        <v>6</v>
      </c>
      <c r="S30" s="492"/>
      <c r="T30" s="492"/>
      <c r="U30" s="492"/>
      <c r="V30" s="542"/>
      <c r="W30" s="755" t="s">
        <v>64</v>
      </c>
      <c r="X30" s="760"/>
      <c r="Y30" s="273">
        <f>Z29</f>
        <v>5.3</v>
      </c>
      <c r="Z30" s="250"/>
      <c r="AA30" s="250"/>
      <c r="AB30" s="250"/>
      <c r="AC30" s="113"/>
      <c r="AD30" s="755" t="s">
        <v>64</v>
      </c>
      <c r="AE30" s="760"/>
      <c r="AF30" s="273">
        <f>AG29</f>
        <v>6</v>
      </c>
      <c r="AG30" s="250"/>
      <c r="AH30" s="250"/>
      <c r="AI30" s="250"/>
      <c r="AJ30" s="169"/>
      <c r="AK30" s="755" t="s">
        <v>64</v>
      </c>
      <c r="AL30" s="756"/>
      <c r="AM30" s="549">
        <f>AN29</f>
        <v>6.5</v>
      </c>
      <c r="AN30" s="250"/>
      <c r="AO30" s="250"/>
      <c r="AP30" s="250"/>
      <c r="AQ30" s="169"/>
    </row>
    <row r="31" spans="1:47" ht="16.5" customHeight="1">
      <c r="A31" s="747"/>
      <c r="B31" s="767" t="s">
        <v>45</v>
      </c>
      <c r="C31" s="895"/>
      <c r="D31" s="411">
        <f>F29</f>
        <v>2.2058441558441557</v>
      </c>
      <c r="E31" s="251"/>
      <c r="F31" s="251"/>
      <c r="G31" s="251"/>
      <c r="H31" s="2"/>
      <c r="I31" s="757" t="s">
        <v>45</v>
      </c>
      <c r="J31" s="759"/>
      <c r="K31" s="506">
        <f>M29</f>
        <v>3.087012987012987</v>
      </c>
      <c r="L31" s="508"/>
      <c r="M31" s="508"/>
      <c r="N31" s="508"/>
      <c r="O31" s="542"/>
      <c r="P31" s="757" t="s">
        <v>45</v>
      </c>
      <c r="Q31" s="759"/>
      <c r="R31" s="509">
        <f>T29</f>
        <v>3.4214285714285713</v>
      </c>
      <c r="S31" s="508"/>
      <c r="T31" s="508"/>
      <c r="U31" s="508"/>
      <c r="V31" s="539"/>
      <c r="W31" s="755" t="s">
        <v>45</v>
      </c>
      <c r="X31" s="760"/>
      <c r="Y31" s="179">
        <f>AA29</f>
        <v>2.6474025974025972</v>
      </c>
      <c r="Z31" s="251"/>
      <c r="AA31" s="251"/>
      <c r="AB31" s="251"/>
      <c r="AC31" s="178"/>
      <c r="AD31" s="755" t="s">
        <v>45</v>
      </c>
      <c r="AE31" s="760"/>
      <c r="AF31" s="179">
        <f>AH29</f>
        <v>2.592857142857143</v>
      </c>
      <c r="AG31" s="251"/>
      <c r="AH31" s="251"/>
      <c r="AI31" s="251"/>
      <c r="AJ31" s="169"/>
      <c r="AK31" s="755" t="s">
        <v>45</v>
      </c>
      <c r="AL31" s="756"/>
      <c r="AM31" s="509">
        <f>AO29</f>
        <v>2.5142857142857142</v>
      </c>
      <c r="AN31" s="251"/>
      <c r="AO31" s="251"/>
      <c r="AP31" s="251"/>
      <c r="AQ31" s="169"/>
    </row>
    <row r="32" spans="1:47" ht="16.5" customHeight="1">
      <c r="A32" s="747"/>
      <c r="B32" s="767" t="s">
        <v>256</v>
      </c>
      <c r="C32" s="895"/>
      <c r="D32" s="179">
        <f>G29</f>
        <v>1.8499999999999999</v>
      </c>
      <c r="E32" s="251"/>
      <c r="F32" s="251"/>
      <c r="G32" s="251"/>
      <c r="H32" s="169"/>
      <c r="I32" s="757" t="s">
        <v>250</v>
      </c>
      <c r="J32" s="759"/>
      <c r="K32" s="509">
        <f>N29</f>
        <v>1.25</v>
      </c>
      <c r="L32" s="508"/>
      <c r="M32" s="508"/>
      <c r="N32" s="508"/>
      <c r="O32" s="542"/>
      <c r="P32" s="757" t="s">
        <v>250</v>
      </c>
      <c r="Q32" s="759"/>
      <c r="R32" s="509">
        <f>U29</f>
        <v>1.75</v>
      </c>
      <c r="S32" s="508"/>
      <c r="T32" s="508"/>
      <c r="U32" s="508"/>
      <c r="V32" s="542"/>
      <c r="W32" s="755" t="s">
        <v>256</v>
      </c>
      <c r="X32" s="760"/>
      <c r="Y32" s="179">
        <f>AB29</f>
        <v>1.7499999999999998</v>
      </c>
      <c r="Z32" s="251"/>
      <c r="AA32" s="251"/>
      <c r="AB32" s="251"/>
      <c r="AC32" s="178"/>
      <c r="AD32" s="755" t="s">
        <v>256</v>
      </c>
      <c r="AE32" s="760"/>
      <c r="AF32" s="179">
        <f>AI29</f>
        <v>1.45</v>
      </c>
      <c r="AG32" s="251"/>
      <c r="AH32" s="251"/>
      <c r="AI32" s="251"/>
      <c r="AJ32" s="169"/>
      <c r="AK32" s="755" t="s">
        <v>250</v>
      </c>
      <c r="AL32" s="756"/>
      <c r="AM32" s="509">
        <f>AP29</f>
        <v>1.32</v>
      </c>
      <c r="AN32" s="251"/>
      <c r="AO32" s="251"/>
      <c r="AP32" s="251"/>
      <c r="AQ32" s="169"/>
    </row>
    <row r="33" spans="1:50" ht="16.5" customHeight="1">
      <c r="A33" s="747"/>
      <c r="B33" s="767" t="s">
        <v>257</v>
      </c>
      <c r="C33" s="895"/>
      <c r="D33" s="111"/>
      <c r="E33" s="252"/>
      <c r="F33" s="252"/>
      <c r="G33" s="252"/>
      <c r="H33" s="53"/>
      <c r="I33" s="899" t="s">
        <v>251</v>
      </c>
      <c r="J33" s="771"/>
      <c r="K33" s="599"/>
      <c r="L33" s="511"/>
      <c r="M33" s="511"/>
      <c r="N33" s="511"/>
      <c r="O33" s="574"/>
      <c r="P33" s="899" t="s">
        <v>251</v>
      </c>
      <c r="Q33" s="771"/>
      <c r="R33" s="553">
        <v>1</v>
      </c>
      <c r="S33" s="511"/>
      <c r="T33" s="511"/>
      <c r="U33" s="511"/>
      <c r="V33" s="574"/>
      <c r="W33" s="755" t="s">
        <v>257</v>
      </c>
      <c r="X33" s="760"/>
      <c r="Y33" s="87">
        <v>1</v>
      </c>
      <c r="Z33" s="252"/>
      <c r="AA33" s="252"/>
      <c r="AB33" s="252"/>
      <c r="AC33" s="178"/>
      <c r="AD33" s="755" t="s">
        <v>257</v>
      </c>
      <c r="AE33" s="760"/>
      <c r="AF33" s="87"/>
      <c r="AG33" s="252"/>
      <c r="AH33" s="252"/>
      <c r="AI33" s="252"/>
      <c r="AJ33" s="169"/>
      <c r="AK33" s="755" t="s">
        <v>251</v>
      </c>
      <c r="AL33" s="756"/>
      <c r="AM33" s="553"/>
      <c r="AN33" s="252"/>
      <c r="AO33" s="252"/>
      <c r="AP33" s="252"/>
      <c r="AQ33" s="169"/>
    </row>
    <row r="34" spans="1:50" ht="16.5" customHeight="1">
      <c r="A34" s="747"/>
      <c r="B34" s="907" t="s">
        <v>10</v>
      </c>
      <c r="C34" s="908"/>
      <c r="D34" s="87"/>
      <c r="E34" s="253"/>
      <c r="F34" s="253"/>
      <c r="G34" s="253"/>
      <c r="H34" s="169"/>
      <c r="I34" s="900" t="s">
        <v>10</v>
      </c>
      <c r="J34" s="901"/>
      <c r="K34" s="512">
        <v>1</v>
      </c>
      <c r="L34" s="513"/>
      <c r="M34" s="513"/>
      <c r="N34" s="513"/>
      <c r="O34" s="574"/>
      <c r="P34" s="900" t="s">
        <v>10</v>
      </c>
      <c r="Q34" s="901"/>
      <c r="R34" s="510"/>
      <c r="S34" s="513"/>
      <c r="T34" s="513"/>
      <c r="U34" s="513"/>
      <c r="V34" s="542"/>
      <c r="W34" s="755" t="s">
        <v>10</v>
      </c>
      <c r="X34" s="760"/>
      <c r="Y34" s="87"/>
      <c r="Z34" s="253"/>
      <c r="AA34" s="253"/>
      <c r="AB34" s="253"/>
      <c r="AC34" s="112"/>
      <c r="AD34" s="761" t="s">
        <v>10</v>
      </c>
      <c r="AE34" s="855"/>
      <c r="AF34" s="111"/>
      <c r="AG34" s="253"/>
      <c r="AH34" s="253"/>
      <c r="AI34" s="253"/>
      <c r="AJ34" s="53"/>
      <c r="AK34" s="755" t="s">
        <v>10</v>
      </c>
      <c r="AL34" s="756"/>
      <c r="AM34" s="510"/>
      <c r="AN34" s="253"/>
      <c r="AO34" s="253"/>
      <c r="AP34" s="253"/>
      <c r="AQ34" s="53"/>
    </row>
    <row r="35" spans="1:50" s="35" customFormat="1" ht="16.5" customHeight="1">
      <c r="A35" s="747"/>
      <c r="B35" s="909" t="s">
        <v>109</v>
      </c>
      <c r="C35" s="910"/>
      <c r="D35" s="161">
        <v>2.5</v>
      </c>
      <c r="E35" s="254"/>
      <c r="F35" s="254"/>
      <c r="G35" s="254"/>
      <c r="H35" s="162"/>
      <c r="I35" s="902" t="s">
        <v>9</v>
      </c>
      <c r="J35" s="903"/>
      <c r="K35" s="600" t="s">
        <v>66</v>
      </c>
      <c r="L35" s="516"/>
      <c r="M35" s="516"/>
      <c r="N35" s="516"/>
      <c r="O35" s="601"/>
      <c r="P35" s="902" t="s">
        <v>9</v>
      </c>
      <c r="Q35" s="903"/>
      <c r="R35" s="592">
        <v>2.5</v>
      </c>
      <c r="S35" s="516"/>
      <c r="T35" s="516"/>
      <c r="U35" s="516"/>
      <c r="V35" s="593"/>
      <c r="W35" s="755" t="s">
        <v>9</v>
      </c>
      <c r="X35" s="760"/>
      <c r="Y35" s="101" t="s">
        <v>66</v>
      </c>
      <c r="Z35" s="254"/>
      <c r="AA35" s="254"/>
      <c r="AB35" s="254"/>
      <c r="AC35" s="114"/>
      <c r="AD35" s="767" t="s">
        <v>9</v>
      </c>
      <c r="AE35" s="895"/>
      <c r="AF35" s="101">
        <v>2.5</v>
      </c>
      <c r="AG35" s="254"/>
      <c r="AH35" s="254"/>
      <c r="AI35" s="254"/>
      <c r="AJ35" s="118"/>
      <c r="AK35" s="767" t="s">
        <v>9</v>
      </c>
      <c r="AL35" s="768"/>
      <c r="AM35" s="592">
        <v>2.5</v>
      </c>
      <c r="AN35" s="254"/>
      <c r="AO35" s="254"/>
      <c r="AP35" s="254"/>
      <c r="AQ35" s="118"/>
    </row>
    <row r="36" spans="1:50" s="35" customFormat="1" ht="24" customHeight="1" thickBot="1">
      <c r="A36" s="748"/>
      <c r="B36" s="738" t="s">
        <v>110</v>
      </c>
      <c r="C36" s="742"/>
      <c r="D36" s="98">
        <f>D30*70+D31*75+D32*25+D33*60+D34*120+D35*45</f>
        <v>725.9105339105339</v>
      </c>
      <c r="E36" s="255"/>
      <c r="F36" s="255"/>
      <c r="G36" s="255"/>
      <c r="H36" s="117"/>
      <c r="I36" s="738" t="s">
        <v>65</v>
      </c>
      <c r="J36" s="742"/>
      <c r="K36" s="518">
        <f>K30*70+K31*75+K32*25+K33*60+K34*120+K35*45</f>
        <v>495.27597402597405</v>
      </c>
      <c r="L36" s="519"/>
      <c r="M36" s="519"/>
      <c r="N36" s="519"/>
      <c r="O36" s="520"/>
      <c r="P36" s="738" t="s">
        <v>65</v>
      </c>
      <c r="Q36" s="742"/>
      <c r="R36" s="518">
        <f>R30*70+R31*75+R32*25+R33*60+R34*120+R35*45</f>
        <v>892.85714285714289</v>
      </c>
      <c r="S36" s="519"/>
      <c r="T36" s="519"/>
      <c r="U36" s="519"/>
      <c r="V36" s="594"/>
      <c r="W36" s="897" t="s">
        <v>65</v>
      </c>
      <c r="X36" s="898"/>
      <c r="Y36" s="98">
        <f>Y30*70+Y31*75+Y32*25+Y33*60+Y34*120+Y35*45</f>
        <v>785.80519480519479</v>
      </c>
      <c r="Z36" s="255"/>
      <c r="AA36" s="255"/>
      <c r="AB36" s="255"/>
      <c r="AC36" s="117"/>
      <c r="AD36" s="738" t="s">
        <v>65</v>
      </c>
      <c r="AE36" s="742"/>
      <c r="AF36" s="98">
        <f>AF30*70+AF31*75+AF32*25+AF33*60+AF34*120+AF35*45</f>
        <v>763.21428571428578</v>
      </c>
      <c r="AG36" s="255"/>
      <c r="AH36" s="255"/>
      <c r="AI36" s="255"/>
      <c r="AJ36" s="117"/>
      <c r="AK36" s="897" t="s">
        <v>65</v>
      </c>
      <c r="AL36" s="920"/>
      <c r="AM36" s="518">
        <f>AM30*70+AM31*75+AM32*25+AM33*60+AM34*120+AM35*45</f>
        <v>789.07142857142856</v>
      </c>
      <c r="AN36" s="255"/>
      <c r="AO36" s="255"/>
      <c r="AP36" s="255"/>
      <c r="AQ36" s="117"/>
    </row>
    <row r="37" spans="1:50" s="39" customFormat="1" ht="19.5">
      <c r="A37" s="896" t="s">
        <v>16</v>
      </c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61"/>
      <c r="M37" s="61"/>
      <c r="N37" s="61"/>
      <c r="O37" s="45"/>
      <c r="P37" s="61"/>
      <c r="Q37" s="61"/>
      <c r="R37" s="61"/>
      <c r="S37" s="61"/>
      <c r="T37" s="61"/>
      <c r="U37" s="61"/>
      <c r="V37" s="61"/>
      <c r="W37" s="61"/>
      <c r="X37" s="58"/>
      <c r="AK37" s="58"/>
      <c r="AL37" s="58"/>
      <c r="AM37" s="58"/>
      <c r="AN37" s="123"/>
      <c r="AO37" s="123"/>
      <c r="AP37" s="123"/>
      <c r="AQ37" s="123"/>
      <c r="AR37" s="123"/>
      <c r="AS37" s="103"/>
      <c r="AT37" s="103"/>
      <c r="AU37" s="390"/>
      <c r="AV37" s="3"/>
      <c r="AW37" s="3"/>
      <c r="AX37" s="3"/>
    </row>
    <row r="38" spans="1:50" s="41" customFormat="1" ht="19.5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40"/>
      <c r="Z38" s="40"/>
      <c r="AA38" s="40"/>
      <c r="AB38" s="40"/>
      <c r="AG38" s="40"/>
      <c r="AH38" s="40"/>
      <c r="AI38" s="40"/>
      <c r="AK38" s="40"/>
      <c r="AL38" s="40"/>
      <c r="AM38" s="40"/>
      <c r="AN38" s="123"/>
      <c r="AO38" s="123"/>
      <c r="AP38" s="123"/>
      <c r="AQ38" s="123"/>
      <c r="AR38" s="123"/>
      <c r="AS38" s="60"/>
      <c r="AT38" s="123"/>
      <c r="AU38" s="390"/>
      <c r="AV38" s="3"/>
      <c r="AW38" s="3"/>
      <c r="AX38" s="3"/>
    </row>
    <row r="39" spans="1:50" s="41" customFormat="1" ht="19.5">
      <c r="A39" s="62" t="s">
        <v>11</v>
      </c>
      <c r="B39" s="62"/>
      <c r="C39" s="62"/>
      <c r="D39" s="40"/>
      <c r="H39" s="45"/>
      <c r="I39" s="45"/>
      <c r="J39" s="45"/>
      <c r="K39" s="62"/>
      <c r="O39" s="44"/>
      <c r="P39" s="45"/>
      <c r="Q39" s="45"/>
      <c r="R39" s="45"/>
      <c r="V39" s="45"/>
      <c r="W39" s="46"/>
      <c r="X39" s="40"/>
      <c r="Y39" s="40"/>
      <c r="AN39" s="123"/>
      <c r="AO39" s="123"/>
      <c r="AP39" s="123"/>
      <c r="AQ39" s="123"/>
      <c r="AR39" s="123"/>
      <c r="AS39" s="386"/>
      <c r="AT39" s="390"/>
      <c r="AU39" s="390"/>
      <c r="AV39" s="3"/>
      <c r="AW39" s="3"/>
      <c r="AX39" s="3"/>
    </row>
    <row r="40" spans="1:50" s="224" customFormat="1" ht="25.5" customHeight="1">
      <c r="A40" s="222"/>
      <c r="B40" s="223" t="s">
        <v>90</v>
      </c>
      <c r="D40" s="222"/>
      <c r="E40" s="222"/>
      <c r="F40" s="222"/>
      <c r="G40" s="222"/>
      <c r="I40" s="223" t="s">
        <v>91</v>
      </c>
      <c r="J40" s="222"/>
      <c r="L40" s="222"/>
      <c r="M40" s="222"/>
      <c r="N40" s="222"/>
      <c r="O40" s="222"/>
      <c r="Q40" s="225" t="s">
        <v>92</v>
      </c>
      <c r="R40" s="222"/>
      <c r="S40" s="222"/>
      <c r="T40" s="222"/>
      <c r="U40" s="222"/>
      <c r="V40" s="222"/>
      <c r="Y40" s="225"/>
      <c r="Z40" s="222"/>
      <c r="AA40" s="222"/>
      <c r="AB40" s="222"/>
      <c r="AG40" s="222"/>
      <c r="AH40" s="222"/>
      <c r="AI40" s="222"/>
    </row>
    <row r="41" spans="1:50">
      <c r="Z41" s="712">
        <f>X41/140</f>
        <v>0</v>
      </c>
      <c r="AA41" s="712"/>
      <c r="AB41" s="292"/>
      <c r="AN41" s="137"/>
      <c r="AO41" s="138"/>
      <c r="AP41" s="103"/>
      <c r="AQ41" s="392"/>
    </row>
    <row r="42" spans="1:50">
      <c r="Z42" s="712"/>
      <c r="AA42" s="250">
        <f t="shared" ref="AA42" si="15">X42/100</f>
        <v>0</v>
      </c>
      <c r="AB42" s="292"/>
      <c r="AN42" s="137"/>
      <c r="AO42" s="138"/>
      <c r="AP42" s="103"/>
      <c r="AQ42" s="392"/>
    </row>
    <row r="43" spans="1:50">
      <c r="Z43" s="712"/>
      <c r="AA43" s="250"/>
      <c r="AB43" s="169"/>
      <c r="AN43" s="137"/>
      <c r="AO43" s="155"/>
      <c r="AP43" s="155"/>
      <c r="AQ43" s="392"/>
    </row>
    <row r="44" spans="1:50">
      <c r="Z44" s="265"/>
      <c r="AA44" s="265"/>
      <c r="AB44" s="169"/>
      <c r="AN44" s="137"/>
      <c r="AO44" s="155"/>
      <c r="AP44" s="155"/>
      <c r="AQ44" s="392"/>
    </row>
    <row r="45" spans="1:50">
      <c r="Z45" s="250"/>
      <c r="AA45" s="250"/>
      <c r="AB45" s="169"/>
      <c r="AN45" s="137"/>
      <c r="AO45" s="155"/>
      <c r="AP45" s="155"/>
      <c r="AQ45" s="392"/>
    </row>
    <row r="46" spans="1:50">
      <c r="AN46" s="137"/>
      <c r="AO46" s="155"/>
      <c r="AP46" s="155"/>
      <c r="AQ46" s="392"/>
    </row>
    <row r="47" spans="1:50">
      <c r="AN47" s="137"/>
      <c r="AO47" s="103"/>
      <c r="AP47" s="103"/>
      <c r="AQ47" s="392"/>
    </row>
    <row r="48" spans="1:50">
      <c r="AN48" s="392"/>
      <c r="AO48" s="103"/>
      <c r="AP48" s="135"/>
      <c r="AQ48" s="392"/>
    </row>
    <row r="49" spans="40:43">
      <c r="AN49" s="392"/>
      <c r="AO49" s="392"/>
      <c r="AP49" s="103"/>
      <c r="AQ49" s="392"/>
    </row>
    <row r="50" spans="40:43">
      <c r="AN50" s="123"/>
      <c r="AO50" s="123"/>
      <c r="AP50" s="123"/>
      <c r="AQ50" s="123"/>
    </row>
    <row r="51" spans="40:43">
      <c r="AN51" s="123"/>
      <c r="AO51" s="123"/>
      <c r="AP51" s="103"/>
      <c r="AQ51" s="392"/>
    </row>
    <row r="52" spans="40:43">
      <c r="AN52" s="123"/>
      <c r="AO52" s="123"/>
      <c r="AP52" s="124"/>
      <c r="AQ52" s="392"/>
    </row>
    <row r="53" spans="40:43">
      <c r="AN53" s="123"/>
      <c r="AO53" s="123"/>
      <c r="AP53" s="124"/>
      <c r="AQ53" s="392"/>
    </row>
    <row r="54" spans="40:43">
      <c r="AN54" s="123"/>
      <c r="AO54" s="123"/>
      <c r="AP54" s="125"/>
      <c r="AQ54" s="392"/>
    </row>
    <row r="55" spans="40:43">
      <c r="AN55" s="123"/>
      <c r="AO55" s="123"/>
      <c r="AP55" s="125"/>
      <c r="AQ55" s="392"/>
    </row>
    <row r="56" spans="40:43">
      <c r="AN56" s="152"/>
      <c r="AO56" s="152"/>
      <c r="AP56" s="120"/>
      <c r="AQ56" s="123"/>
    </row>
    <row r="57" spans="40:43">
      <c r="AN57" s="153"/>
      <c r="AO57" s="153"/>
      <c r="AP57" s="121"/>
      <c r="AQ57" s="151"/>
    </row>
    <row r="58" spans="40:43">
      <c r="AN58" s="390"/>
      <c r="AO58" s="390"/>
      <c r="AP58" s="390"/>
      <c r="AQ58" s="390"/>
    </row>
    <row r="59" spans="40:43">
      <c r="AN59" s="390"/>
      <c r="AO59" s="390"/>
      <c r="AP59" s="390"/>
      <c r="AQ59" s="390"/>
    </row>
  </sheetData>
  <mergeCells count="103">
    <mergeCell ref="AK33:AL33"/>
    <mergeCell ref="AK34:AL34"/>
    <mergeCell ref="AK35:AL35"/>
    <mergeCell ref="AK36:AL36"/>
    <mergeCell ref="AK7:AK14"/>
    <mergeCell ref="AK29:AL29"/>
    <mergeCell ref="AK30:AL30"/>
    <mergeCell ref="AK31:AL31"/>
    <mergeCell ref="AK32:AL32"/>
    <mergeCell ref="AM3:AQ3"/>
    <mergeCell ref="AK5:AK6"/>
    <mergeCell ref="AK3:AL3"/>
    <mergeCell ref="B5:B6"/>
    <mergeCell ref="AE18:AE21"/>
    <mergeCell ref="W3:X3"/>
    <mergeCell ref="R3:V3"/>
    <mergeCell ref="P3:Q3"/>
    <mergeCell ref="AD12:AD16"/>
    <mergeCell ref="W12:W16"/>
    <mergeCell ref="AD17:AD21"/>
    <mergeCell ref="AD7:AD11"/>
    <mergeCell ref="AF3:AJ3"/>
    <mergeCell ref="AD3:AE3"/>
    <mergeCell ref="Y3:AC3"/>
    <mergeCell ref="I3:J3"/>
    <mergeCell ref="K3:O3"/>
    <mergeCell ref="P7:P11"/>
    <mergeCell ref="AK15:AK20"/>
    <mergeCell ref="AK21:AK27"/>
    <mergeCell ref="I7:I14"/>
    <mergeCell ref="I15:I21"/>
    <mergeCell ref="A1:AJ1"/>
    <mergeCell ref="W2:Y2"/>
    <mergeCell ref="AD2:AF2"/>
    <mergeCell ref="A17:A21"/>
    <mergeCell ref="W7:W11"/>
    <mergeCell ref="C18:C21"/>
    <mergeCell ref="A5:A6"/>
    <mergeCell ref="W5:W6"/>
    <mergeCell ref="A12:A16"/>
    <mergeCell ref="AD5:AD6"/>
    <mergeCell ref="B7:B11"/>
    <mergeCell ref="B3:C3"/>
    <mergeCell ref="D3:H3"/>
    <mergeCell ref="X18:X21"/>
    <mergeCell ref="W17:W21"/>
    <mergeCell ref="I5:I6"/>
    <mergeCell ref="P5:P6"/>
    <mergeCell ref="AD22:AD26"/>
    <mergeCell ref="A7:A11"/>
    <mergeCell ref="W35:X35"/>
    <mergeCell ref="A22:A26"/>
    <mergeCell ref="B31:C31"/>
    <mergeCell ref="B32:C32"/>
    <mergeCell ref="B33:C33"/>
    <mergeCell ref="B34:C34"/>
    <mergeCell ref="B35:C35"/>
    <mergeCell ref="B30:C30"/>
    <mergeCell ref="B12:B16"/>
    <mergeCell ref="P32:Q32"/>
    <mergeCell ref="P33:Q33"/>
    <mergeCell ref="W32:X32"/>
    <mergeCell ref="B17:B21"/>
    <mergeCell ref="AD29:AE29"/>
    <mergeCell ref="I22:I26"/>
    <mergeCell ref="I31:J31"/>
    <mergeCell ref="P29:Q29"/>
    <mergeCell ref="P22:P26"/>
    <mergeCell ref="I35:J35"/>
    <mergeCell ref="P12:P16"/>
    <mergeCell ref="P17:P21"/>
    <mergeCell ref="Q18:Q21"/>
    <mergeCell ref="A38:X38"/>
    <mergeCell ref="B22:B26"/>
    <mergeCell ref="A29:A36"/>
    <mergeCell ref="B36:C36"/>
    <mergeCell ref="W33:X33"/>
    <mergeCell ref="W34:X34"/>
    <mergeCell ref="I33:J33"/>
    <mergeCell ref="I36:J36"/>
    <mergeCell ref="W31:X31"/>
    <mergeCell ref="P34:Q34"/>
    <mergeCell ref="P35:Q35"/>
    <mergeCell ref="I29:J29"/>
    <mergeCell ref="I32:J32"/>
    <mergeCell ref="I34:J34"/>
    <mergeCell ref="P31:Q31"/>
    <mergeCell ref="W22:W26"/>
    <mergeCell ref="B29:C29"/>
    <mergeCell ref="W29:X29"/>
    <mergeCell ref="P36:Q36"/>
    <mergeCell ref="AD36:AE36"/>
    <mergeCell ref="AD35:AE35"/>
    <mergeCell ref="A37:K37"/>
    <mergeCell ref="AD30:AE30"/>
    <mergeCell ref="AD31:AE31"/>
    <mergeCell ref="AD32:AE32"/>
    <mergeCell ref="AD33:AE33"/>
    <mergeCell ref="AD34:AE34"/>
    <mergeCell ref="W36:X36"/>
    <mergeCell ref="W30:X30"/>
    <mergeCell ref="I30:J30"/>
    <mergeCell ref="P30:Q30"/>
  </mergeCells>
  <phoneticPr fontId="1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5"/>
  <sheetViews>
    <sheetView zoomScale="80" zoomScaleNormal="80" workbookViewId="0">
      <selection activeCell="O29" sqref="O29"/>
    </sheetView>
  </sheetViews>
  <sheetFormatPr defaultRowHeight="16.5"/>
  <cols>
    <col min="1" max="2" width="7.625" style="168" customWidth="1"/>
    <col min="3" max="3" width="10.625" style="56" customWidth="1"/>
    <col min="4" max="4" width="7.625" style="168" customWidth="1"/>
    <col min="5" max="7" width="5.625" style="168" hidden="1" customWidth="1"/>
    <col min="8" max="8" width="5.625" style="168" customWidth="1"/>
    <col min="9" max="9" width="7.625" style="168" customWidth="1"/>
    <col min="10" max="10" width="10.625" style="56" customWidth="1"/>
    <col min="11" max="11" width="7.625" style="168" customWidth="1"/>
    <col min="12" max="14" width="5.625" style="168" hidden="1" customWidth="1"/>
    <col min="15" max="15" width="5.625" style="168" customWidth="1"/>
    <col min="16" max="16" width="7.625" style="168" customWidth="1"/>
    <col min="17" max="17" width="10.625" style="168" customWidth="1"/>
    <col min="18" max="18" width="7.625" style="168" customWidth="1"/>
    <col min="19" max="21" width="5.625" style="168" hidden="1" customWidth="1"/>
    <col min="22" max="22" width="5.625" style="168" customWidth="1"/>
    <col min="23" max="23" width="7.625" style="56" customWidth="1"/>
    <col min="24" max="24" width="10.625" style="168" customWidth="1"/>
    <col min="25" max="25" width="7.625" style="168" customWidth="1"/>
    <col min="26" max="28" width="5.625" style="168" hidden="1" customWidth="1"/>
    <col min="29" max="29" width="5.625" style="168" customWidth="1"/>
    <col min="30" max="30" width="7.625" style="168" customWidth="1"/>
    <col min="31" max="31" width="11.125" style="168" customWidth="1"/>
    <col min="32" max="32" width="7.625" style="168" customWidth="1"/>
    <col min="33" max="35" width="5.625" style="168" hidden="1" customWidth="1"/>
    <col min="36" max="36" width="5.75" style="168" customWidth="1"/>
    <col min="37" max="37" width="7.625" style="386" customWidth="1"/>
    <col min="38" max="38" width="11" style="386" customWidth="1"/>
    <col min="39" max="39" width="7.625" style="386" customWidth="1"/>
    <col min="40" max="43" width="5.625" style="386" customWidth="1"/>
    <col min="44" max="45" width="9" style="168"/>
    <col min="46" max="46" width="11.5" style="168" customWidth="1"/>
    <col min="47" max="47" width="12.5" style="168" customWidth="1"/>
    <col min="48" max="48" width="13.125" style="168" customWidth="1"/>
    <col min="49" max="49" width="12.875" style="168" customWidth="1"/>
    <col min="50" max="16384" width="9" style="168"/>
  </cols>
  <sheetData>
    <row r="1" spans="1:58" s="335" customFormat="1" ht="21">
      <c r="A1" s="883" t="s">
        <v>384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  <c r="T1" s="883"/>
      <c r="U1" s="883"/>
      <c r="V1" s="883"/>
      <c r="W1" s="883"/>
      <c r="X1" s="883"/>
      <c r="Y1" s="883"/>
      <c r="Z1" s="883"/>
      <c r="AA1" s="883"/>
      <c r="AB1" s="883"/>
      <c r="AC1" s="883"/>
      <c r="AD1" s="883"/>
      <c r="AE1" s="883"/>
      <c r="AF1" s="883"/>
      <c r="AG1" s="883"/>
      <c r="AH1" s="883"/>
      <c r="AI1" s="883"/>
      <c r="AJ1" s="883"/>
      <c r="AK1" s="140"/>
      <c r="AL1" s="140"/>
      <c r="AM1" s="140"/>
      <c r="AN1" s="140"/>
      <c r="AO1" s="140"/>
      <c r="AP1" s="140"/>
      <c r="AQ1" s="140"/>
    </row>
    <row r="2" spans="1:58" s="335" customFormat="1" ht="28.5" thickBot="1">
      <c r="A2" s="336" t="s">
        <v>446</v>
      </c>
      <c r="B2" s="336"/>
      <c r="C2" s="336"/>
      <c r="D2" s="922" t="s">
        <v>4</v>
      </c>
      <c r="E2" s="922"/>
      <c r="F2" s="922"/>
      <c r="G2" s="922"/>
      <c r="H2" s="922"/>
      <c r="I2" s="922"/>
      <c r="J2" s="922"/>
      <c r="O2" s="923" t="s">
        <v>6</v>
      </c>
      <c r="P2" s="923"/>
      <c r="Q2" s="923"/>
      <c r="R2" s="923"/>
      <c r="S2" s="923"/>
      <c r="T2" s="923"/>
      <c r="U2" s="923"/>
      <c r="V2" s="923"/>
      <c r="W2" s="39"/>
      <c r="X2" s="924" t="s">
        <v>3</v>
      </c>
      <c r="Y2" s="924"/>
      <c r="Z2" s="924"/>
      <c r="AA2" s="924"/>
      <c r="AB2" s="924"/>
      <c r="AC2" s="924"/>
      <c r="AD2" s="924"/>
      <c r="AE2" s="924"/>
      <c r="AF2" s="924"/>
      <c r="AG2" s="924"/>
      <c r="AH2" s="924"/>
      <c r="AI2" s="924"/>
      <c r="AJ2" s="924"/>
      <c r="AK2" s="286"/>
      <c r="AL2" s="140"/>
      <c r="AM2" s="140"/>
      <c r="AN2" s="140"/>
      <c r="AO2" s="140"/>
      <c r="AP2" s="140"/>
      <c r="AQ2" s="140"/>
      <c r="AR2" s="140"/>
      <c r="AS2" s="140"/>
      <c r="AT2" s="286"/>
      <c r="AU2" s="140"/>
      <c r="AV2" s="140"/>
      <c r="AW2" s="140"/>
      <c r="AX2" s="140"/>
      <c r="AY2" s="140"/>
      <c r="AZ2" s="140"/>
      <c r="BA2" s="140"/>
    </row>
    <row r="3" spans="1:58" s="317" customFormat="1" ht="18" customHeight="1" thickBot="1">
      <c r="A3" s="316" t="s">
        <v>23</v>
      </c>
      <c r="B3" s="841">
        <v>45367</v>
      </c>
      <c r="C3" s="841"/>
      <c r="D3" s="862" t="s">
        <v>129</v>
      </c>
      <c r="E3" s="863"/>
      <c r="F3" s="863"/>
      <c r="G3" s="863"/>
      <c r="H3" s="864"/>
      <c r="I3" s="841">
        <v>45368</v>
      </c>
      <c r="J3" s="841"/>
      <c r="K3" s="862" t="s">
        <v>130</v>
      </c>
      <c r="L3" s="863"/>
      <c r="M3" s="863"/>
      <c r="N3" s="863"/>
      <c r="O3" s="864"/>
      <c r="P3" s="841">
        <v>45369</v>
      </c>
      <c r="Q3" s="841"/>
      <c r="R3" s="886" t="s">
        <v>36</v>
      </c>
      <c r="S3" s="887"/>
      <c r="T3" s="887"/>
      <c r="U3" s="887"/>
      <c r="V3" s="888"/>
      <c r="W3" s="841">
        <v>45370</v>
      </c>
      <c r="X3" s="841"/>
      <c r="Y3" s="862" t="s">
        <v>131</v>
      </c>
      <c r="Z3" s="863"/>
      <c r="AA3" s="863"/>
      <c r="AB3" s="863"/>
      <c r="AC3" s="864"/>
      <c r="AD3" s="840">
        <v>45371</v>
      </c>
      <c r="AE3" s="841"/>
      <c r="AF3" s="842" t="s">
        <v>37</v>
      </c>
      <c r="AG3" s="843"/>
      <c r="AH3" s="843"/>
      <c r="AI3" s="843"/>
      <c r="AJ3" s="844"/>
      <c r="AK3" s="287"/>
      <c r="AL3" s="287"/>
      <c r="AM3" s="123"/>
      <c r="AN3" s="123"/>
      <c r="AO3" s="123"/>
      <c r="AP3" s="123"/>
      <c r="AQ3" s="123"/>
      <c r="AR3" s="420"/>
      <c r="AS3" s="420"/>
      <c r="AT3" s="217"/>
      <c r="AU3" s="420"/>
      <c r="AV3" s="420"/>
      <c r="AW3" s="420"/>
      <c r="AX3" s="420"/>
      <c r="AY3" s="420"/>
      <c r="AZ3" s="123"/>
      <c r="BA3" s="420"/>
    </row>
    <row r="4" spans="1:58" s="56" customFormat="1" ht="18" customHeight="1">
      <c r="A4" s="337" t="s">
        <v>25</v>
      </c>
      <c r="B4" s="338" t="s">
        <v>67</v>
      </c>
      <c r="C4" s="320" t="s">
        <v>68</v>
      </c>
      <c r="D4" s="320" t="s">
        <v>26</v>
      </c>
      <c r="E4" s="147" t="s">
        <v>132</v>
      </c>
      <c r="F4" s="147" t="s">
        <v>133</v>
      </c>
      <c r="G4" s="147" t="s">
        <v>134</v>
      </c>
      <c r="H4" s="218" t="s">
        <v>69</v>
      </c>
      <c r="I4" s="339" t="s">
        <v>67</v>
      </c>
      <c r="J4" s="320" t="s">
        <v>68</v>
      </c>
      <c r="K4" s="320" t="s">
        <v>26</v>
      </c>
      <c r="L4" s="147" t="s">
        <v>132</v>
      </c>
      <c r="M4" s="147" t="s">
        <v>133</v>
      </c>
      <c r="N4" s="147" t="s">
        <v>134</v>
      </c>
      <c r="O4" s="218" t="s">
        <v>69</v>
      </c>
      <c r="P4" s="339" t="s">
        <v>67</v>
      </c>
      <c r="Q4" s="320" t="s">
        <v>68</v>
      </c>
      <c r="R4" s="320" t="s">
        <v>26</v>
      </c>
      <c r="S4" s="147" t="s">
        <v>132</v>
      </c>
      <c r="T4" s="147" t="s">
        <v>133</v>
      </c>
      <c r="U4" s="147" t="s">
        <v>134</v>
      </c>
      <c r="V4" s="218" t="s">
        <v>69</v>
      </c>
      <c r="W4" s="339" t="s">
        <v>67</v>
      </c>
      <c r="X4" s="320" t="s">
        <v>68</v>
      </c>
      <c r="Y4" s="320" t="s">
        <v>26</v>
      </c>
      <c r="Z4" s="147" t="s">
        <v>132</v>
      </c>
      <c r="AA4" s="147" t="s">
        <v>133</v>
      </c>
      <c r="AB4" s="147" t="s">
        <v>134</v>
      </c>
      <c r="AC4" s="218" t="s">
        <v>69</v>
      </c>
      <c r="AD4" s="339" t="s">
        <v>67</v>
      </c>
      <c r="AE4" s="320" t="s">
        <v>68</v>
      </c>
      <c r="AF4" s="320" t="s">
        <v>26</v>
      </c>
      <c r="AG4" s="147" t="s">
        <v>132</v>
      </c>
      <c r="AH4" s="147" t="s">
        <v>133</v>
      </c>
      <c r="AI4" s="147" t="s">
        <v>134</v>
      </c>
      <c r="AJ4" s="218" t="s">
        <v>69</v>
      </c>
      <c r="AK4" s="103"/>
      <c r="AL4" s="392"/>
      <c r="AM4" s="420"/>
      <c r="AN4" s="203"/>
      <c r="AO4" s="103"/>
      <c r="AP4" s="103"/>
      <c r="AQ4" s="103"/>
      <c r="AR4" s="103"/>
      <c r="AS4" s="103"/>
      <c r="AT4" s="125"/>
      <c r="AU4" s="416"/>
      <c r="AV4" s="416"/>
      <c r="AW4" s="416"/>
      <c r="AX4" s="420"/>
      <c r="AY4" s="420"/>
      <c r="AZ4" s="123"/>
      <c r="BA4" s="122"/>
      <c r="BB4" s="122"/>
      <c r="BC4" s="122"/>
      <c r="BD4" s="122"/>
      <c r="BE4" s="122"/>
      <c r="BF4" s="122"/>
    </row>
    <row r="5" spans="1:58" s="325" customFormat="1" ht="18" customHeight="1">
      <c r="A5" s="925" t="s">
        <v>2</v>
      </c>
      <c r="B5" s="927"/>
      <c r="C5" s="388"/>
      <c r="D5" s="388"/>
      <c r="E5" s="178"/>
      <c r="F5" s="178"/>
      <c r="G5" s="178"/>
      <c r="H5" s="292"/>
      <c r="I5" s="847" t="s">
        <v>114</v>
      </c>
      <c r="J5" s="484" t="s">
        <v>124</v>
      </c>
      <c r="K5" s="484">
        <v>150</v>
      </c>
      <c r="L5" s="522">
        <f>K5/30</f>
        <v>5</v>
      </c>
      <c r="M5" s="522"/>
      <c r="N5" s="522"/>
      <c r="O5" s="595"/>
      <c r="P5" s="847" t="s">
        <v>59</v>
      </c>
      <c r="Q5" s="484" t="s">
        <v>8</v>
      </c>
      <c r="R5" s="484">
        <v>100</v>
      </c>
      <c r="S5" s="496">
        <f>R5/20</f>
        <v>5</v>
      </c>
      <c r="T5" s="496"/>
      <c r="U5" s="496"/>
      <c r="V5" s="511"/>
      <c r="W5" s="849" t="s">
        <v>115</v>
      </c>
      <c r="X5" s="388" t="s">
        <v>116</v>
      </c>
      <c r="Y5" s="388">
        <v>90</v>
      </c>
      <c r="Z5" s="178">
        <f>Y5/20</f>
        <v>4.5</v>
      </c>
      <c r="AA5" s="178"/>
      <c r="AB5" s="178"/>
      <c r="AC5" s="292"/>
      <c r="AD5" s="849" t="s">
        <v>57</v>
      </c>
      <c r="AE5" s="388" t="s">
        <v>41</v>
      </c>
      <c r="AF5" s="388">
        <v>110</v>
      </c>
      <c r="AG5" s="178">
        <f>AF5/20</f>
        <v>5.5</v>
      </c>
      <c r="AH5" s="178"/>
      <c r="AI5" s="178"/>
      <c r="AJ5" s="292"/>
      <c r="AK5" s="217"/>
      <c r="AL5" s="392"/>
      <c r="AM5" s="420"/>
      <c r="AN5" s="203"/>
      <c r="AO5" s="103"/>
      <c r="AP5" s="103"/>
      <c r="AQ5" s="103"/>
      <c r="AR5" s="288"/>
      <c r="AS5" s="103"/>
      <c r="AT5" s="125"/>
      <c r="AU5" s="420"/>
      <c r="AV5" s="420"/>
      <c r="AW5" s="420"/>
      <c r="AX5" s="288"/>
      <c r="AY5" s="103"/>
      <c r="AZ5" s="123"/>
      <c r="BA5" s="155"/>
      <c r="BB5" s="155"/>
      <c r="BC5" s="155"/>
      <c r="BD5" s="155"/>
      <c r="BE5" s="155"/>
      <c r="BF5" s="155"/>
    </row>
    <row r="6" spans="1:58" s="325" customFormat="1" ht="18" customHeight="1">
      <c r="A6" s="926"/>
      <c r="B6" s="928"/>
      <c r="C6" s="388"/>
      <c r="D6" s="388"/>
      <c r="E6" s="178"/>
      <c r="F6" s="178"/>
      <c r="G6" s="178"/>
      <c r="H6" s="292"/>
      <c r="I6" s="848"/>
      <c r="J6" s="494"/>
      <c r="K6" s="494"/>
      <c r="L6" s="522"/>
      <c r="M6" s="522"/>
      <c r="N6" s="522"/>
      <c r="O6" s="595"/>
      <c r="P6" s="848"/>
      <c r="Q6" s="486" t="s">
        <v>35</v>
      </c>
      <c r="R6" s="557">
        <v>20</v>
      </c>
      <c r="S6" s="496">
        <f>R6/20</f>
        <v>1</v>
      </c>
      <c r="T6" s="496"/>
      <c r="U6" s="496"/>
      <c r="V6" s="511"/>
      <c r="W6" s="850"/>
      <c r="X6" s="171" t="s">
        <v>35</v>
      </c>
      <c r="Y6" s="170">
        <v>20</v>
      </c>
      <c r="Z6" s="178">
        <f>Y6/20</f>
        <v>1</v>
      </c>
      <c r="AA6" s="178"/>
      <c r="AB6" s="178"/>
      <c r="AC6" s="292"/>
      <c r="AD6" s="850"/>
      <c r="AE6" s="388"/>
      <c r="AF6" s="388"/>
      <c r="AG6" s="178"/>
      <c r="AH6" s="178"/>
      <c r="AI6" s="178"/>
      <c r="AJ6" s="292"/>
      <c r="AK6" s="217"/>
      <c r="AL6" s="653"/>
      <c r="AM6" s="653"/>
      <c r="AN6" s="203"/>
      <c r="AO6" s="103"/>
      <c r="AP6" s="653"/>
      <c r="AQ6" s="103"/>
      <c r="AR6" s="103"/>
      <c r="AS6" s="103"/>
      <c r="AT6" s="125"/>
      <c r="AU6" s="155"/>
      <c r="AV6" s="416"/>
      <c r="AW6" s="416"/>
      <c r="AX6" s="103"/>
      <c r="AY6" s="103"/>
      <c r="AZ6" s="123"/>
      <c r="BA6" s="155"/>
      <c r="BB6" s="155"/>
      <c r="BC6" s="155"/>
      <c r="BD6" s="155"/>
      <c r="BE6" s="155"/>
      <c r="BF6" s="155"/>
    </row>
    <row r="7" spans="1:58" s="325" customFormat="1" ht="18" customHeight="1">
      <c r="A7" s="925" t="s">
        <v>27</v>
      </c>
      <c r="B7" s="805"/>
      <c r="C7" s="171"/>
      <c r="D7" s="171"/>
      <c r="E7" s="250"/>
      <c r="F7" s="311"/>
      <c r="G7" s="257"/>
      <c r="H7" s="292"/>
      <c r="I7" s="789" t="s">
        <v>435</v>
      </c>
      <c r="J7" s="576" t="s">
        <v>30</v>
      </c>
      <c r="K7" s="494">
        <v>10</v>
      </c>
      <c r="L7" s="524"/>
      <c r="M7" s="524"/>
      <c r="N7" s="524">
        <f>K7/100</f>
        <v>0.1</v>
      </c>
      <c r="O7" s="595"/>
      <c r="P7" s="789" t="s">
        <v>437</v>
      </c>
      <c r="Q7" s="576" t="s">
        <v>182</v>
      </c>
      <c r="R7" s="484">
        <v>95</v>
      </c>
      <c r="S7" s="532"/>
      <c r="T7" s="532">
        <f>R7*0.75/35</f>
        <v>2.0357142857142856</v>
      </c>
      <c r="U7" s="524"/>
      <c r="V7" s="595"/>
      <c r="W7" s="789" t="s">
        <v>300</v>
      </c>
      <c r="X7" s="494" t="s">
        <v>301</v>
      </c>
      <c r="Y7" s="494">
        <v>72</v>
      </c>
      <c r="Z7" s="492"/>
      <c r="AA7" s="493">
        <f>Y7/35</f>
        <v>2.0571428571428569</v>
      </c>
      <c r="AB7" s="492"/>
      <c r="AC7" s="511"/>
      <c r="AD7" s="882" t="s">
        <v>436</v>
      </c>
      <c r="AE7" s="122" t="s">
        <v>305</v>
      </c>
      <c r="AF7" s="650">
        <v>100</v>
      </c>
      <c r="AG7" s="250"/>
      <c r="AH7" s="311">
        <f>AF7*0.65/35</f>
        <v>1.8571428571428572</v>
      </c>
      <c r="AI7" s="250"/>
      <c r="AJ7" s="292"/>
      <c r="AK7" s="203"/>
      <c r="AL7" s="203"/>
      <c r="AM7" s="159"/>
      <c r="AN7" s="159"/>
      <c r="AO7" s="103"/>
      <c r="AP7" s="288"/>
      <c r="AQ7" s="103"/>
      <c r="AR7" s="125"/>
      <c r="AS7" s="103"/>
      <c r="AT7" s="125"/>
      <c r="AU7" s="155"/>
      <c r="AV7" s="155"/>
      <c r="AW7" s="155"/>
      <c r="AX7" s="288"/>
      <c r="AY7" s="103"/>
      <c r="AZ7" s="123"/>
      <c r="BA7" s="155"/>
      <c r="BB7" s="155"/>
      <c r="BC7" s="155"/>
      <c r="BD7" s="155"/>
      <c r="BE7" s="155"/>
      <c r="BF7" s="155"/>
    </row>
    <row r="8" spans="1:58" s="325" customFormat="1" ht="18" customHeight="1">
      <c r="A8" s="925"/>
      <c r="B8" s="806"/>
      <c r="C8" s="175"/>
      <c r="D8" s="174"/>
      <c r="E8" s="257"/>
      <c r="F8" s="257"/>
      <c r="G8" s="257"/>
      <c r="H8" s="292"/>
      <c r="I8" s="790"/>
      <c r="J8" s="494" t="s">
        <v>95</v>
      </c>
      <c r="K8" s="494">
        <v>30</v>
      </c>
      <c r="L8" s="525"/>
      <c r="M8" s="525">
        <f>K8/35</f>
        <v>0.8571428571428571</v>
      </c>
      <c r="N8" s="524"/>
      <c r="O8" s="595"/>
      <c r="P8" s="790"/>
      <c r="Q8" s="487" t="s">
        <v>439</v>
      </c>
      <c r="R8" s="487">
        <v>20</v>
      </c>
      <c r="S8" s="527"/>
      <c r="T8" s="528"/>
      <c r="U8" s="525">
        <f>R8/100</f>
        <v>0.2</v>
      </c>
      <c r="V8" s="595"/>
      <c r="W8" s="790"/>
      <c r="X8" s="581" t="s">
        <v>28</v>
      </c>
      <c r="Y8" s="486">
        <v>30</v>
      </c>
      <c r="Z8" s="492"/>
      <c r="AA8" s="492"/>
      <c r="AB8" s="492">
        <f>Y8/100</f>
        <v>0.3</v>
      </c>
      <c r="AC8" s="511"/>
      <c r="AD8" s="882"/>
      <c r="AE8" s="171"/>
      <c r="AF8" s="171"/>
      <c r="AG8" s="250"/>
      <c r="AH8" s="250"/>
      <c r="AI8" s="250"/>
      <c r="AJ8" s="292"/>
      <c r="AK8" s="203"/>
      <c r="AL8" s="203"/>
      <c r="AM8" s="159"/>
      <c r="AN8" s="159"/>
      <c r="AO8" s="103"/>
      <c r="AP8" s="103"/>
      <c r="AQ8" s="103"/>
      <c r="AR8" s="125"/>
      <c r="AS8" s="103"/>
      <c r="AT8" s="125"/>
      <c r="AU8" s="155"/>
      <c r="AV8" s="155"/>
      <c r="AW8" s="155"/>
      <c r="AX8" s="103"/>
      <c r="AY8" s="103"/>
      <c r="AZ8" s="123"/>
      <c r="BA8" s="416"/>
      <c r="BB8" s="155"/>
      <c r="BC8" s="155"/>
      <c r="BD8" s="155"/>
      <c r="BE8" s="155"/>
      <c r="BF8" s="155"/>
    </row>
    <row r="9" spans="1:58" s="325" customFormat="1" ht="18" customHeight="1">
      <c r="A9" s="925"/>
      <c r="B9" s="806"/>
      <c r="C9" s="172"/>
      <c r="D9" s="171"/>
      <c r="E9" s="257"/>
      <c r="F9" s="267"/>
      <c r="G9" s="257"/>
      <c r="H9" s="292"/>
      <c r="I9" s="790"/>
      <c r="J9" s="494" t="s">
        <v>28</v>
      </c>
      <c r="K9" s="494">
        <v>20</v>
      </c>
      <c r="L9" s="526"/>
      <c r="M9" s="524"/>
      <c r="N9" s="524">
        <f t="shared" ref="N9:N12" si="0">K9/100</f>
        <v>0.2</v>
      </c>
      <c r="O9" s="595"/>
      <c r="P9" s="790"/>
      <c r="Q9" s="576" t="s">
        <v>303</v>
      </c>
      <c r="R9" s="487">
        <v>15</v>
      </c>
      <c r="S9" s="527"/>
      <c r="T9" s="528"/>
      <c r="U9" s="525">
        <f>R9/100</f>
        <v>0.15</v>
      </c>
      <c r="V9" s="595"/>
      <c r="W9" s="790"/>
      <c r="X9" s="581" t="s">
        <v>181</v>
      </c>
      <c r="Y9" s="486" t="s">
        <v>34</v>
      </c>
      <c r="Z9" s="492"/>
      <c r="AA9" s="493"/>
      <c r="AB9" s="492"/>
      <c r="AC9" s="511"/>
      <c r="AD9" s="882"/>
      <c r="AE9" s="171"/>
      <c r="AF9" s="145"/>
      <c r="AG9" s="250"/>
      <c r="AH9" s="311"/>
      <c r="AI9" s="250"/>
      <c r="AJ9" s="292"/>
      <c r="AK9" s="203"/>
      <c r="AL9" s="203"/>
      <c r="AM9" s="103"/>
      <c r="AN9" s="159"/>
      <c r="AO9" s="103"/>
      <c r="AP9" s="288"/>
      <c r="AQ9" s="103"/>
      <c r="AR9" s="125"/>
      <c r="AS9" s="279"/>
      <c r="AT9" s="279"/>
      <c r="AU9" s="155"/>
      <c r="AV9" s="155"/>
      <c r="AW9" s="155"/>
      <c r="AX9" s="103"/>
      <c r="AY9" s="103"/>
      <c r="AZ9" s="123"/>
      <c r="BA9" s="420"/>
      <c r="BB9" s="155"/>
      <c r="BC9" s="155"/>
      <c r="BD9" s="155"/>
      <c r="BE9" s="155"/>
      <c r="BF9" s="155"/>
    </row>
    <row r="10" spans="1:58" s="325" customFormat="1" ht="18" customHeight="1">
      <c r="A10" s="925"/>
      <c r="B10" s="806"/>
      <c r="C10" s="175"/>
      <c r="D10" s="171"/>
      <c r="E10" s="257"/>
      <c r="F10" s="257"/>
      <c r="G10" s="257"/>
      <c r="H10" s="292"/>
      <c r="I10" s="790"/>
      <c r="J10" s="487" t="s">
        <v>169</v>
      </c>
      <c r="K10" s="487">
        <v>10</v>
      </c>
      <c r="L10" s="528"/>
      <c r="M10" s="528"/>
      <c r="N10" s="525">
        <f t="shared" si="0"/>
        <v>0.1</v>
      </c>
      <c r="O10" s="595"/>
      <c r="P10" s="790"/>
      <c r="Q10" s="576"/>
      <c r="R10" s="487"/>
      <c r="S10" s="527"/>
      <c r="T10" s="528"/>
      <c r="U10" s="525"/>
      <c r="V10" s="595"/>
      <c r="W10" s="790"/>
      <c r="X10" s="581"/>
      <c r="Y10" s="486"/>
      <c r="Z10" s="492"/>
      <c r="AA10" s="493">
        <f>Y10/35</f>
        <v>0</v>
      </c>
      <c r="AB10" s="492"/>
      <c r="AC10" s="511"/>
      <c r="AD10" s="882"/>
      <c r="AE10" s="171"/>
      <c r="AF10" s="171"/>
      <c r="AG10" s="250"/>
      <c r="AH10" s="250"/>
      <c r="AI10" s="250"/>
      <c r="AJ10" s="292"/>
      <c r="AK10" s="203"/>
      <c r="AL10" s="203"/>
      <c r="AM10" s="103"/>
      <c r="AN10" s="103"/>
      <c r="AO10" s="103"/>
      <c r="AP10" s="103"/>
      <c r="AQ10" s="103"/>
      <c r="AR10" s="125"/>
      <c r="AS10" s="103"/>
      <c r="AT10" s="275"/>
      <c r="AU10" s="276"/>
      <c r="AV10" s="275"/>
      <c r="AW10" s="431"/>
      <c r="AX10" s="288"/>
      <c r="AY10" s="103"/>
      <c r="AZ10" s="123"/>
      <c r="BA10" s="122"/>
      <c r="BB10" s="155"/>
      <c r="BC10" s="155"/>
      <c r="BD10" s="155"/>
      <c r="BE10" s="155"/>
      <c r="BF10" s="155"/>
    </row>
    <row r="11" spans="1:58" s="325" customFormat="1" ht="18" customHeight="1">
      <c r="A11" s="925"/>
      <c r="B11" s="807"/>
      <c r="C11" s="171"/>
      <c r="D11" s="171"/>
      <c r="E11" s="257"/>
      <c r="F11" s="257"/>
      <c r="G11" s="257"/>
      <c r="H11" s="292"/>
      <c r="I11" s="790"/>
      <c r="J11" s="487" t="s">
        <v>390</v>
      </c>
      <c r="K11" s="486">
        <v>75</v>
      </c>
      <c r="L11" s="532"/>
      <c r="M11" s="532"/>
      <c r="N11" s="525">
        <f t="shared" si="0"/>
        <v>0.75</v>
      </c>
      <c r="O11" s="595"/>
      <c r="P11" s="791"/>
      <c r="Q11" s="494"/>
      <c r="R11" s="577"/>
      <c r="S11" s="492"/>
      <c r="T11" s="492"/>
      <c r="U11" s="492"/>
      <c r="V11" s="511"/>
      <c r="W11" s="791"/>
      <c r="X11" s="494"/>
      <c r="Y11" s="577"/>
      <c r="Z11" s="492"/>
      <c r="AA11" s="492"/>
      <c r="AB11" s="492"/>
      <c r="AC11" s="511"/>
      <c r="AD11" s="882"/>
      <c r="AE11" s="171"/>
      <c r="AF11" s="171"/>
      <c r="AG11" s="250"/>
      <c r="AH11" s="250"/>
      <c r="AI11" s="250"/>
      <c r="AJ11" s="292"/>
      <c r="AK11" s="203"/>
      <c r="AL11" s="203"/>
      <c r="AM11" s="693"/>
      <c r="AN11" s="160"/>
      <c r="AO11" s="103"/>
      <c r="AP11" s="103"/>
      <c r="AQ11" s="103"/>
      <c r="AR11" s="125"/>
      <c r="AS11" s="122"/>
      <c r="AT11" s="276"/>
      <c r="AU11" s="275"/>
      <c r="AV11" s="275"/>
      <c r="AW11" s="431"/>
      <c r="AX11" s="103"/>
      <c r="AY11" s="103"/>
      <c r="AZ11" s="123"/>
      <c r="BA11" s="416"/>
      <c r="BB11" s="155"/>
      <c r="BC11" s="155"/>
      <c r="BD11" s="155"/>
      <c r="BE11" s="155"/>
      <c r="BF11" s="155"/>
    </row>
    <row r="12" spans="1:58" s="325" customFormat="1" ht="18" customHeight="1">
      <c r="A12" s="929" t="s">
        <v>29</v>
      </c>
      <c r="B12" s="805"/>
      <c r="C12" s="171"/>
      <c r="D12" s="171"/>
      <c r="E12" s="257"/>
      <c r="F12" s="267"/>
      <c r="G12" s="257"/>
      <c r="H12" s="377"/>
      <c r="I12" s="790"/>
      <c r="J12" s="576" t="s">
        <v>438</v>
      </c>
      <c r="K12" s="484">
        <v>1</v>
      </c>
      <c r="L12" s="532"/>
      <c r="M12" s="532"/>
      <c r="N12" s="524">
        <f t="shared" si="0"/>
        <v>0.01</v>
      </c>
      <c r="O12" s="595"/>
      <c r="P12" s="789" t="s">
        <v>173</v>
      </c>
      <c r="Q12" s="486" t="s">
        <v>30</v>
      </c>
      <c r="R12" s="484">
        <v>25</v>
      </c>
      <c r="S12" s="492"/>
      <c r="T12" s="493"/>
      <c r="U12" s="492">
        <f>R12/100</f>
        <v>0.25</v>
      </c>
      <c r="V12" s="511"/>
      <c r="W12" s="805" t="s">
        <v>149</v>
      </c>
      <c r="X12" s="650" t="s">
        <v>146</v>
      </c>
      <c r="Y12" s="650">
        <v>30</v>
      </c>
      <c r="Z12" s="280"/>
      <c r="AA12" s="280"/>
      <c r="AB12" s="244">
        <f>Y12/100</f>
        <v>0.3</v>
      </c>
      <c r="AC12" s="292"/>
      <c r="AD12" s="882" t="s">
        <v>238</v>
      </c>
      <c r="AE12" s="250" t="s">
        <v>79</v>
      </c>
      <c r="AF12" s="650">
        <v>20</v>
      </c>
      <c r="AG12" s="280"/>
      <c r="AH12" s="280">
        <f>AF12*0.8/35</f>
        <v>0.45714285714285713</v>
      </c>
      <c r="AI12" s="244"/>
      <c r="AJ12" s="292"/>
      <c r="AK12" s="203"/>
      <c r="AL12" s="203"/>
      <c r="AM12" s="653"/>
      <c r="AN12" s="653"/>
      <c r="AO12" s="694"/>
      <c r="AP12" s="694"/>
      <c r="AQ12" s="475"/>
      <c r="AR12" s="125"/>
      <c r="AS12" s="653"/>
      <c r="AT12" s="275"/>
      <c r="AU12" s="276"/>
      <c r="AV12" s="275"/>
      <c r="AW12" s="431"/>
      <c r="AX12" s="103"/>
      <c r="AY12" s="103"/>
      <c r="AZ12" s="123"/>
      <c r="BA12" s="416"/>
      <c r="BB12" s="155"/>
      <c r="BC12" s="155"/>
      <c r="BD12" s="155"/>
      <c r="BE12" s="155"/>
      <c r="BF12" s="155"/>
    </row>
    <row r="13" spans="1:58" s="325" customFormat="1" ht="18" customHeight="1">
      <c r="A13" s="925"/>
      <c r="B13" s="806"/>
      <c r="C13" s="171"/>
      <c r="D13" s="171"/>
      <c r="E13" s="250"/>
      <c r="F13" s="311"/>
      <c r="G13" s="250"/>
      <c r="H13" s="252"/>
      <c r="I13" s="790"/>
      <c r="J13" s="685"/>
      <c r="K13" s="686"/>
      <c r="L13" s="687"/>
      <c r="M13" s="688"/>
      <c r="N13" s="688"/>
      <c r="O13" s="651"/>
      <c r="P13" s="790"/>
      <c r="Q13" s="602" t="s">
        <v>80</v>
      </c>
      <c r="R13" s="486">
        <v>35</v>
      </c>
      <c r="S13" s="493">
        <f>R13/90</f>
        <v>0.3888888888888889</v>
      </c>
      <c r="T13" s="492"/>
      <c r="U13" s="492"/>
      <c r="V13" s="511"/>
      <c r="W13" s="806"/>
      <c r="X13" s="650" t="s">
        <v>150</v>
      </c>
      <c r="Y13" s="653">
        <v>35</v>
      </c>
      <c r="Z13" s="244"/>
      <c r="AA13" s="244">
        <f>Y13*0.8/35</f>
        <v>0.8</v>
      </c>
      <c r="AB13" s="244"/>
      <c r="AC13" s="292"/>
      <c r="AD13" s="882"/>
      <c r="AE13" s="259" t="s">
        <v>213</v>
      </c>
      <c r="AF13" s="171">
        <v>60</v>
      </c>
      <c r="AG13" s="280"/>
      <c r="AH13" s="244"/>
      <c r="AI13" s="244">
        <f>AF13/100</f>
        <v>0.6</v>
      </c>
      <c r="AJ13" s="292"/>
      <c r="AK13" s="203"/>
      <c r="AL13" s="203"/>
      <c r="AM13" s="653"/>
      <c r="AN13" s="653"/>
      <c r="AO13" s="475"/>
      <c r="AP13" s="475"/>
      <c r="AQ13" s="475"/>
      <c r="AR13" s="125"/>
      <c r="AS13" s="653"/>
      <c r="AT13" s="275"/>
      <c r="AU13" s="275"/>
      <c r="AV13" s="275"/>
      <c r="AW13" s="431"/>
      <c r="AX13" s="103"/>
      <c r="AY13" s="103"/>
      <c r="AZ13" s="123"/>
      <c r="BA13" s="416"/>
      <c r="BB13" s="155"/>
      <c r="BC13" s="155"/>
      <c r="BD13" s="155"/>
      <c r="BE13" s="155"/>
      <c r="BF13" s="155"/>
    </row>
    <row r="14" spans="1:58" s="325" customFormat="1" ht="18" customHeight="1">
      <c r="A14" s="925"/>
      <c r="B14" s="806"/>
      <c r="C14" s="171"/>
      <c r="D14" s="418"/>
      <c r="E14" s="257"/>
      <c r="F14" s="267"/>
      <c r="G14" s="257"/>
      <c r="H14" s="377"/>
      <c r="I14" s="790"/>
      <c r="J14" s="692"/>
      <c r="K14" s="689"/>
      <c r="L14" s="690"/>
      <c r="M14" s="691"/>
      <c r="N14" s="688"/>
      <c r="O14" s="169"/>
      <c r="P14" s="790"/>
      <c r="Q14" s="486" t="s">
        <v>79</v>
      </c>
      <c r="R14" s="486">
        <v>20</v>
      </c>
      <c r="S14" s="492"/>
      <c r="T14" s="493">
        <f>R14*0.8/35</f>
        <v>0.45714285714285713</v>
      </c>
      <c r="U14" s="492"/>
      <c r="V14" s="511"/>
      <c r="W14" s="806"/>
      <c r="X14" s="171" t="s">
        <v>24</v>
      </c>
      <c r="Y14" s="171">
        <v>10</v>
      </c>
      <c r="Z14" s="282"/>
      <c r="AA14" s="244"/>
      <c r="AB14" s="244">
        <f>Y14/100</f>
        <v>0.1</v>
      </c>
      <c r="AC14" s="292"/>
      <c r="AD14" s="882"/>
      <c r="AE14" s="259" t="s">
        <v>24</v>
      </c>
      <c r="AF14" s="171">
        <v>5</v>
      </c>
      <c r="AG14" s="244"/>
      <c r="AH14" s="244"/>
      <c r="AI14" s="244">
        <f>AF14/100</f>
        <v>0.05</v>
      </c>
      <c r="AJ14" s="292"/>
      <c r="AK14" s="203"/>
      <c r="AL14" s="203"/>
      <c r="AM14" s="103"/>
      <c r="AN14" s="103"/>
      <c r="AO14" s="695"/>
      <c r="AP14" s="475"/>
      <c r="AQ14" s="475"/>
      <c r="AR14" s="125"/>
      <c r="AS14" s="122"/>
      <c r="AT14" s="275"/>
      <c r="AU14" s="275"/>
      <c r="AV14" s="275"/>
      <c r="AW14" s="431"/>
      <c r="AX14" s="103"/>
      <c r="AY14" s="103"/>
      <c r="AZ14" s="123"/>
      <c r="BA14" s="416"/>
      <c r="BB14" s="155"/>
      <c r="BC14" s="155"/>
      <c r="BD14" s="155"/>
      <c r="BE14" s="155"/>
      <c r="BF14" s="155"/>
    </row>
    <row r="15" spans="1:58" s="325" customFormat="1" ht="18" customHeight="1">
      <c r="A15" s="925"/>
      <c r="B15" s="806"/>
      <c r="C15" s="171"/>
      <c r="D15" s="145"/>
      <c r="E15" s="257"/>
      <c r="F15" s="257"/>
      <c r="G15" s="257"/>
      <c r="H15" s="377"/>
      <c r="I15" s="790"/>
      <c r="J15" s="576"/>
      <c r="K15" s="487"/>
      <c r="L15" s="527"/>
      <c r="M15" s="528"/>
      <c r="N15" s="525"/>
      <c r="O15" s="595"/>
      <c r="P15" s="790"/>
      <c r="Q15" s="484" t="s">
        <v>28</v>
      </c>
      <c r="R15" s="484">
        <v>15</v>
      </c>
      <c r="S15" s="492"/>
      <c r="T15" s="492"/>
      <c r="U15" s="492">
        <f t="shared" ref="U15" si="1">R15/100</f>
        <v>0.15</v>
      </c>
      <c r="V15" s="511"/>
      <c r="W15" s="806"/>
      <c r="X15" s="171" t="s">
        <v>204</v>
      </c>
      <c r="Y15" s="145" t="s">
        <v>205</v>
      </c>
      <c r="Z15" s="282"/>
      <c r="AA15" s="244"/>
      <c r="AB15" s="244"/>
      <c r="AC15" s="292"/>
      <c r="AD15" s="882"/>
      <c r="AE15" s="250" t="s">
        <v>81</v>
      </c>
      <c r="AF15" s="650">
        <v>5</v>
      </c>
      <c r="AG15" s="282"/>
      <c r="AH15" s="244"/>
      <c r="AI15" s="244">
        <f>AF15/100</f>
        <v>0.05</v>
      </c>
      <c r="AJ15" s="292"/>
      <c r="AK15" s="203"/>
      <c r="AL15" s="203"/>
      <c r="AM15" s="103"/>
      <c r="AN15" s="216"/>
      <c r="AO15" s="695"/>
      <c r="AP15" s="475"/>
      <c r="AQ15" s="475"/>
      <c r="AR15" s="125"/>
      <c r="AS15" s="288"/>
      <c r="AT15" s="103"/>
      <c r="AU15" s="125"/>
      <c r="AV15" s="155"/>
      <c r="AW15" s="155"/>
      <c r="AX15" s="420"/>
      <c r="AY15" s="103"/>
      <c r="AZ15" s="123"/>
      <c r="BA15" s="416"/>
      <c r="BB15" s="155"/>
      <c r="BC15" s="155"/>
      <c r="BD15" s="155"/>
      <c r="BE15" s="155"/>
      <c r="BF15" s="155"/>
    </row>
    <row r="16" spans="1:58" s="325" customFormat="1" ht="18" customHeight="1">
      <c r="A16" s="925"/>
      <c r="B16" s="807"/>
      <c r="C16" s="421"/>
      <c r="D16" s="174"/>
      <c r="E16" s="257"/>
      <c r="F16" s="257"/>
      <c r="G16" s="257"/>
      <c r="H16" s="377"/>
      <c r="I16" s="791"/>
      <c r="J16" s="576"/>
      <c r="K16" s="487"/>
      <c r="L16" s="527"/>
      <c r="M16" s="528"/>
      <c r="N16" s="528"/>
      <c r="O16" s="595"/>
      <c r="P16" s="791"/>
      <c r="Q16" s="484"/>
      <c r="R16" s="484"/>
      <c r="S16" s="492"/>
      <c r="T16" s="492"/>
      <c r="U16" s="492"/>
      <c r="V16" s="511"/>
      <c r="W16" s="807"/>
      <c r="X16" s="171"/>
      <c r="Y16" s="171"/>
      <c r="Z16" s="282"/>
      <c r="AA16" s="282"/>
      <c r="AB16" s="282"/>
      <c r="AC16" s="292"/>
      <c r="AD16" s="882"/>
      <c r="AE16" s="651" t="s">
        <v>191</v>
      </c>
      <c r="AF16" s="171" t="s">
        <v>34</v>
      </c>
      <c r="AG16" s="282"/>
      <c r="AH16" s="282"/>
      <c r="AI16" s="282"/>
      <c r="AJ16" s="292"/>
      <c r="AK16" s="203"/>
      <c r="AL16" s="203"/>
      <c r="AM16" s="103"/>
      <c r="AN16" s="103"/>
      <c r="AO16" s="695"/>
      <c r="AP16" s="695"/>
      <c r="AQ16" s="695"/>
      <c r="AR16" s="125"/>
      <c r="AS16" s="103"/>
      <c r="AT16" s="103"/>
      <c r="AU16" s="125"/>
      <c r="AV16" s="155"/>
      <c r="AW16" s="155"/>
      <c r="AX16" s="103"/>
      <c r="AY16" s="103"/>
      <c r="AZ16" s="123"/>
      <c r="BA16" s="416"/>
      <c r="BB16" s="155"/>
      <c r="BC16" s="155"/>
      <c r="BD16" s="155"/>
      <c r="BE16" s="155"/>
      <c r="BF16" s="155"/>
    </row>
    <row r="17" spans="1:58" ht="18" customHeight="1">
      <c r="A17" s="930" t="s">
        <v>63</v>
      </c>
      <c r="B17" s="777"/>
      <c r="C17" s="171"/>
      <c r="D17" s="388"/>
      <c r="E17" s="178"/>
      <c r="F17" s="178"/>
      <c r="G17" s="257"/>
      <c r="H17" s="292"/>
      <c r="I17" s="933" t="s">
        <v>441</v>
      </c>
      <c r="J17" s="700" t="s">
        <v>440</v>
      </c>
      <c r="K17" s="697">
        <v>50</v>
      </c>
      <c r="L17" s="698"/>
      <c r="M17" s="524">
        <f>K17*0.65/35</f>
        <v>0.9285714285714286</v>
      </c>
      <c r="N17" s="524"/>
      <c r="O17" s="595"/>
      <c r="P17" s="777" t="s">
        <v>416</v>
      </c>
      <c r="Q17" s="486" t="s">
        <v>60</v>
      </c>
      <c r="R17" s="484">
        <v>75</v>
      </c>
      <c r="S17" s="496"/>
      <c r="T17" s="496"/>
      <c r="U17" s="492">
        <f t="shared" ref="U17" si="2">R17/100</f>
        <v>0.75</v>
      </c>
      <c r="V17" s="511"/>
      <c r="W17" s="777" t="s">
        <v>86</v>
      </c>
      <c r="X17" s="171" t="s">
        <v>56</v>
      </c>
      <c r="Y17" s="650">
        <v>75</v>
      </c>
      <c r="Z17" s="651"/>
      <c r="AA17" s="651"/>
      <c r="AB17" s="250">
        <f t="shared" ref="AB17" si="3">Y17/100</f>
        <v>0.75</v>
      </c>
      <c r="AC17" s="292"/>
      <c r="AD17" s="777" t="s">
        <v>416</v>
      </c>
      <c r="AE17" s="171" t="s">
        <v>60</v>
      </c>
      <c r="AF17" s="650">
        <v>75</v>
      </c>
      <c r="AG17" s="651"/>
      <c r="AH17" s="651"/>
      <c r="AI17" s="250">
        <f t="shared" ref="AI17" si="4">AF17/100</f>
        <v>0.75</v>
      </c>
      <c r="AJ17" s="292"/>
      <c r="AK17" s="203"/>
      <c r="AL17" s="137"/>
      <c r="AM17" s="103"/>
      <c r="AN17" s="653"/>
      <c r="AO17" s="653"/>
      <c r="AP17" s="653"/>
      <c r="AQ17" s="103"/>
      <c r="AR17" s="125"/>
      <c r="AS17" s="159"/>
      <c r="AT17" s="103"/>
      <c r="AU17" s="288"/>
      <c r="AV17" s="103"/>
      <c r="AW17" s="125"/>
      <c r="AX17" s="103"/>
      <c r="AY17" s="103"/>
      <c r="AZ17" s="123"/>
      <c r="BA17" s="416"/>
      <c r="BB17" s="386"/>
      <c r="BC17" s="386"/>
      <c r="BD17" s="386"/>
      <c r="BE17" s="386"/>
      <c r="BF17" s="386"/>
    </row>
    <row r="18" spans="1:58" ht="18" customHeight="1">
      <c r="A18" s="931"/>
      <c r="B18" s="778"/>
      <c r="C18" s="786"/>
      <c r="D18" s="388"/>
      <c r="E18" s="250"/>
      <c r="F18" s="250"/>
      <c r="G18" s="250"/>
      <c r="H18" s="292"/>
      <c r="I18" s="934"/>
      <c r="J18" s="699" t="s">
        <v>442</v>
      </c>
      <c r="K18" s="700"/>
      <c r="L18" s="701"/>
      <c r="M18" s="528"/>
      <c r="N18" s="525"/>
      <c r="O18" s="595"/>
      <c r="P18" s="778"/>
      <c r="Q18" s="783" t="s">
        <v>51</v>
      </c>
      <c r="R18" s="486"/>
      <c r="S18" s="492"/>
      <c r="T18" s="492"/>
      <c r="U18" s="492"/>
      <c r="V18" s="511"/>
      <c r="W18" s="778"/>
      <c r="X18" s="786" t="s">
        <v>55</v>
      </c>
      <c r="Y18" s="171"/>
      <c r="Z18" s="250"/>
      <c r="AA18" s="250"/>
      <c r="AB18" s="250"/>
      <c r="AC18" s="292"/>
      <c r="AD18" s="778"/>
      <c r="AE18" s="786" t="s">
        <v>51</v>
      </c>
      <c r="AF18" s="171"/>
      <c r="AG18" s="250"/>
      <c r="AH18" s="250"/>
      <c r="AI18" s="250"/>
      <c r="AJ18" s="292"/>
      <c r="AK18" s="203"/>
      <c r="AL18" s="137"/>
      <c r="AM18" s="138"/>
      <c r="AN18" s="103"/>
      <c r="AO18" s="103"/>
      <c r="AP18" s="103"/>
      <c r="AQ18" s="103"/>
      <c r="AR18" s="125"/>
      <c r="AS18" s="653"/>
      <c r="AT18" s="103"/>
      <c r="AU18" s="103"/>
      <c r="AV18" s="103"/>
      <c r="AW18" s="125"/>
      <c r="AX18" s="103"/>
      <c r="AY18" s="103"/>
      <c r="AZ18" s="123"/>
      <c r="BA18" s="416"/>
      <c r="BB18" s="386"/>
      <c r="BC18" s="386"/>
      <c r="BD18" s="386"/>
      <c r="BE18" s="386"/>
      <c r="BF18" s="386"/>
    </row>
    <row r="19" spans="1:58" ht="18" customHeight="1">
      <c r="A19" s="931"/>
      <c r="B19" s="778"/>
      <c r="C19" s="918"/>
      <c r="D19" s="171"/>
      <c r="E19" s="250"/>
      <c r="F19" s="250"/>
      <c r="G19" s="250"/>
      <c r="H19" s="292"/>
      <c r="I19" s="934"/>
      <c r="J19" s="699"/>
      <c r="K19" s="700"/>
      <c r="L19" s="701"/>
      <c r="M19" s="532"/>
      <c r="N19" s="525"/>
      <c r="O19" s="595"/>
      <c r="P19" s="778"/>
      <c r="Q19" s="784"/>
      <c r="R19" s="486"/>
      <c r="S19" s="492"/>
      <c r="T19" s="492"/>
      <c r="U19" s="492"/>
      <c r="V19" s="511"/>
      <c r="W19" s="778"/>
      <c r="X19" s="787"/>
      <c r="Y19" s="171"/>
      <c r="Z19" s="250"/>
      <c r="AA19" s="250"/>
      <c r="AB19" s="250"/>
      <c r="AC19" s="292"/>
      <c r="AD19" s="778"/>
      <c r="AE19" s="787"/>
      <c r="AF19" s="171"/>
      <c r="AG19" s="250"/>
      <c r="AH19" s="250"/>
      <c r="AI19" s="250"/>
      <c r="AJ19" s="292"/>
      <c r="AK19" s="203"/>
      <c r="AL19" s="137"/>
      <c r="AM19" s="138"/>
      <c r="AN19" s="103"/>
      <c r="AO19" s="103"/>
      <c r="AP19" s="103"/>
      <c r="AQ19" s="103"/>
      <c r="AR19" s="125"/>
      <c r="AS19" s="653"/>
      <c r="AT19" s="103"/>
      <c r="AU19" s="288"/>
      <c r="AV19" s="103"/>
      <c r="AW19" s="125"/>
      <c r="AX19" s="103"/>
      <c r="AY19" s="103"/>
      <c r="AZ19" s="123"/>
      <c r="BA19" s="416"/>
      <c r="BB19" s="386"/>
      <c r="BC19" s="386"/>
      <c r="BD19" s="386"/>
      <c r="BE19" s="386"/>
      <c r="BF19" s="386"/>
    </row>
    <row r="20" spans="1:58" ht="18" customHeight="1">
      <c r="A20" s="931"/>
      <c r="B20" s="778"/>
      <c r="C20" s="918"/>
      <c r="D20" s="388"/>
      <c r="E20" s="250"/>
      <c r="F20" s="250"/>
      <c r="G20" s="250"/>
      <c r="H20" s="292"/>
      <c r="I20" s="934"/>
      <c r="J20" s="702"/>
      <c r="K20" s="697"/>
      <c r="L20" s="698"/>
      <c r="M20" s="532"/>
      <c r="N20" s="532"/>
      <c r="O20" s="595"/>
      <c r="P20" s="778"/>
      <c r="Q20" s="784"/>
      <c r="R20" s="486"/>
      <c r="S20" s="492"/>
      <c r="T20" s="492"/>
      <c r="U20" s="492"/>
      <c r="V20" s="511"/>
      <c r="W20" s="778"/>
      <c r="X20" s="787"/>
      <c r="Y20" s="171"/>
      <c r="Z20" s="250"/>
      <c r="AA20" s="250"/>
      <c r="AB20" s="250"/>
      <c r="AC20" s="292"/>
      <c r="AD20" s="778"/>
      <c r="AE20" s="787"/>
      <c r="AF20" s="171"/>
      <c r="AG20" s="250"/>
      <c r="AH20" s="250"/>
      <c r="AI20" s="250"/>
      <c r="AJ20" s="292"/>
      <c r="AK20" s="203"/>
      <c r="AL20" s="137"/>
      <c r="AM20" s="138"/>
      <c r="AN20" s="103"/>
      <c r="AO20" s="103"/>
      <c r="AP20" s="103"/>
      <c r="AQ20" s="103"/>
      <c r="AR20" s="125"/>
      <c r="AS20" s="103"/>
      <c r="AT20" s="103"/>
      <c r="AU20" s="103"/>
      <c r="AV20" s="103"/>
      <c r="AW20" s="125"/>
      <c r="AX20" s="216"/>
      <c r="AY20" s="216"/>
      <c r="AZ20" s="123"/>
      <c r="BA20" s="416"/>
      <c r="BB20" s="386"/>
      <c r="BC20" s="386"/>
      <c r="BD20" s="386"/>
      <c r="BE20" s="386"/>
      <c r="BF20" s="386"/>
    </row>
    <row r="21" spans="1:58" ht="18" customHeight="1">
      <c r="A21" s="932"/>
      <c r="B21" s="779"/>
      <c r="C21" s="919"/>
      <c r="D21" s="388"/>
      <c r="E21" s="250"/>
      <c r="F21" s="250"/>
      <c r="G21" s="250"/>
      <c r="H21" s="292"/>
      <c r="I21" s="935"/>
      <c r="J21" s="699"/>
      <c r="K21" s="700"/>
      <c r="L21" s="701"/>
      <c r="M21" s="532"/>
      <c r="N21" s="532"/>
      <c r="O21" s="595"/>
      <c r="P21" s="779"/>
      <c r="Q21" s="785"/>
      <c r="R21" s="486"/>
      <c r="S21" s="492"/>
      <c r="T21" s="492"/>
      <c r="U21" s="492"/>
      <c r="V21" s="511"/>
      <c r="W21" s="779"/>
      <c r="X21" s="788"/>
      <c r="Y21" s="171"/>
      <c r="Z21" s="250"/>
      <c r="AA21" s="250"/>
      <c r="AB21" s="250"/>
      <c r="AC21" s="292"/>
      <c r="AD21" s="779"/>
      <c r="AE21" s="788"/>
      <c r="AF21" s="171"/>
      <c r="AG21" s="250"/>
      <c r="AH21" s="250"/>
      <c r="AI21" s="250"/>
      <c r="AJ21" s="292"/>
      <c r="AK21" s="203"/>
      <c r="AL21" s="137"/>
      <c r="AM21" s="138"/>
      <c r="AN21" s="103"/>
      <c r="AO21" s="103"/>
      <c r="AP21" s="103"/>
      <c r="AQ21" s="103"/>
      <c r="AR21" s="125"/>
      <c r="AS21" s="103"/>
      <c r="AT21" s="103"/>
      <c r="AU21" s="103"/>
      <c r="AV21" s="103"/>
      <c r="AW21" s="125"/>
      <c r="AX21" s="216"/>
      <c r="AY21" s="103"/>
      <c r="AZ21" s="123"/>
      <c r="BA21" s="416"/>
      <c r="BB21" s="386"/>
      <c r="BC21" s="386"/>
      <c r="BD21" s="386"/>
      <c r="BE21" s="386"/>
      <c r="BF21" s="386"/>
    </row>
    <row r="22" spans="1:58" ht="18" customHeight="1">
      <c r="A22" s="936" t="s">
        <v>31</v>
      </c>
      <c r="B22" s="789"/>
      <c r="C22" s="494"/>
      <c r="D22" s="484"/>
      <c r="E22" s="532"/>
      <c r="F22" s="532"/>
      <c r="G22" s="524"/>
      <c r="H22" s="607"/>
      <c r="I22" s="789" t="s">
        <v>183</v>
      </c>
      <c r="J22" s="494" t="s">
        <v>184</v>
      </c>
      <c r="K22" s="494">
        <v>20</v>
      </c>
      <c r="L22" s="525"/>
      <c r="M22" s="524">
        <f>K22/50</f>
        <v>0.4</v>
      </c>
      <c r="N22" s="524"/>
      <c r="O22" s="595"/>
      <c r="P22" s="789" t="s">
        <v>120</v>
      </c>
      <c r="Q22" s="484" t="s">
        <v>121</v>
      </c>
      <c r="R22" s="484">
        <v>3</v>
      </c>
      <c r="S22" s="560">
        <f>R22/15</f>
        <v>0.2</v>
      </c>
      <c r="T22" s="560"/>
      <c r="U22" s="492"/>
      <c r="V22" s="511"/>
      <c r="W22" s="805" t="s">
        <v>186</v>
      </c>
      <c r="X22" s="142" t="s">
        <v>187</v>
      </c>
      <c r="Y22" s="142">
        <v>10</v>
      </c>
      <c r="Z22" s="271"/>
      <c r="AA22" s="271"/>
      <c r="AB22" s="240">
        <f>Y22/100</f>
        <v>0.1</v>
      </c>
      <c r="AC22" s="292"/>
      <c r="AD22" s="941" t="s">
        <v>239</v>
      </c>
      <c r="AE22" s="650" t="s">
        <v>217</v>
      </c>
      <c r="AF22" s="650">
        <v>20</v>
      </c>
      <c r="AG22" s="271"/>
      <c r="AH22" s="271">
        <f>AF22/55</f>
        <v>0.36363636363636365</v>
      </c>
      <c r="AI22" s="240"/>
      <c r="AJ22" s="292"/>
      <c r="AK22" s="203"/>
      <c r="AL22" s="203"/>
      <c r="AM22" s="696"/>
      <c r="AN22" s="696"/>
      <c r="AO22" s="365"/>
      <c r="AP22" s="365"/>
      <c r="AQ22" s="366"/>
      <c r="AR22" s="125"/>
      <c r="AS22" s="103"/>
      <c r="AT22" s="103"/>
      <c r="AU22" s="125"/>
      <c r="AV22" s="416"/>
      <c r="AW22" s="416"/>
      <c r="AX22" s="216"/>
      <c r="AY22" s="103"/>
      <c r="AZ22" s="123"/>
      <c r="BA22" s="416"/>
      <c r="BB22" s="386"/>
      <c r="BC22" s="386"/>
      <c r="BD22" s="386"/>
      <c r="BE22" s="386"/>
      <c r="BF22" s="386"/>
    </row>
    <row r="23" spans="1:58" ht="18" customHeight="1">
      <c r="A23" s="936"/>
      <c r="B23" s="937"/>
      <c r="C23" s="533"/>
      <c r="D23" s="484"/>
      <c r="E23" s="532"/>
      <c r="F23" s="532"/>
      <c r="G23" s="532"/>
      <c r="H23" s="607"/>
      <c r="I23" s="790"/>
      <c r="J23" s="487" t="s">
        <v>141</v>
      </c>
      <c r="K23" s="487">
        <v>20</v>
      </c>
      <c r="L23" s="528"/>
      <c r="M23" s="528"/>
      <c r="N23" s="525">
        <f>K23/100</f>
        <v>0.2</v>
      </c>
      <c r="O23" s="595"/>
      <c r="P23" s="790"/>
      <c r="Q23" s="486" t="s">
        <v>122</v>
      </c>
      <c r="R23" s="484">
        <v>5</v>
      </c>
      <c r="S23" s="560"/>
      <c r="T23" s="560"/>
      <c r="U23" s="492"/>
      <c r="V23" s="511"/>
      <c r="W23" s="806"/>
      <c r="X23" s="142" t="s">
        <v>188</v>
      </c>
      <c r="Y23" s="142">
        <v>15</v>
      </c>
      <c r="Z23" s="271"/>
      <c r="AA23" s="340">
        <f>Y23*0.65/35</f>
        <v>0.27857142857142858</v>
      </c>
      <c r="AB23" s="271"/>
      <c r="AC23" s="292"/>
      <c r="AD23" s="942"/>
      <c r="AE23" s="171" t="s">
        <v>215</v>
      </c>
      <c r="AF23" s="650">
        <v>14</v>
      </c>
      <c r="AG23" s="271">
        <f>AF23/85</f>
        <v>0.16470588235294117</v>
      </c>
      <c r="AH23" s="271"/>
      <c r="AI23" s="240"/>
      <c r="AJ23" s="292"/>
      <c r="AK23" s="203"/>
      <c r="AL23" s="203"/>
      <c r="AM23" s="696"/>
      <c r="AN23" s="696"/>
      <c r="AO23" s="365"/>
      <c r="AP23" s="288"/>
      <c r="AQ23" s="365"/>
      <c r="AR23" s="125"/>
      <c r="AS23" s="653"/>
      <c r="AT23" s="103"/>
      <c r="AU23" s="125"/>
      <c r="AV23" s="416"/>
      <c r="AW23" s="416"/>
      <c r="AX23" s="155"/>
      <c r="AY23" s="103"/>
      <c r="AZ23" s="123"/>
      <c r="BA23" s="416"/>
      <c r="BB23" s="386"/>
      <c r="BC23" s="386"/>
      <c r="BD23" s="386"/>
      <c r="BE23" s="386"/>
      <c r="BF23" s="386"/>
    </row>
    <row r="24" spans="1:58" ht="18" customHeight="1">
      <c r="A24" s="936"/>
      <c r="B24" s="937"/>
      <c r="C24" s="494"/>
      <c r="D24" s="490"/>
      <c r="E24" s="532"/>
      <c r="F24" s="532"/>
      <c r="G24" s="532"/>
      <c r="H24" s="542"/>
      <c r="I24" s="790"/>
      <c r="J24" s="487" t="s">
        <v>24</v>
      </c>
      <c r="K24" s="486">
        <v>5</v>
      </c>
      <c r="L24" s="532"/>
      <c r="M24" s="532"/>
      <c r="N24" s="525">
        <f>K24/100</f>
        <v>0.05</v>
      </c>
      <c r="O24" s="595"/>
      <c r="P24" s="790"/>
      <c r="Q24" s="484" t="s">
        <v>123</v>
      </c>
      <c r="R24" s="484">
        <v>1</v>
      </c>
      <c r="S24" s="560"/>
      <c r="T24" s="560"/>
      <c r="U24" s="492"/>
      <c r="V24" s="511"/>
      <c r="W24" s="806"/>
      <c r="X24" s="142" t="s">
        <v>306</v>
      </c>
      <c r="Y24" s="142">
        <v>1</v>
      </c>
      <c r="Z24" s="271"/>
      <c r="AA24" s="340"/>
      <c r="AB24" s="652"/>
      <c r="AC24" s="292"/>
      <c r="AD24" s="942"/>
      <c r="AE24" s="171" t="s">
        <v>42</v>
      </c>
      <c r="AF24" s="171" t="s">
        <v>34</v>
      </c>
      <c r="AG24" s="271"/>
      <c r="AH24" s="271"/>
      <c r="AI24" s="271"/>
      <c r="AJ24" s="292"/>
      <c r="AK24" s="203"/>
      <c r="AL24" s="203"/>
      <c r="AM24" s="696"/>
      <c r="AN24" s="696"/>
      <c r="AO24" s="365"/>
      <c r="AP24" s="288"/>
      <c r="AQ24" s="652"/>
      <c r="AR24" s="125"/>
      <c r="AS24" s="653"/>
      <c r="AT24" s="275"/>
      <c r="AU24" s="276"/>
      <c r="AV24" s="275"/>
      <c r="AW24" s="430"/>
      <c r="AX24" s="103"/>
      <c r="AY24" s="103"/>
      <c r="AZ24" s="123"/>
      <c r="BA24" s="416"/>
      <c r="BB24" s="386"/>
      <c r="BC24" s="386"/>
      <c r="BD24" s="386"/>
      <c r="BE24" s="386"/>
      <c r="BF24" s="386"/>
    </row>
    <row r="25" spans="1:58" ht="18" customHeight="1">
      <c r="A25" s="936"/>
      <c r="B25" s="937"/>
      <c r="C25" s="562"/>
      <c r="D25" s="486"/>
      <c r="E25" s="532"/>
      <c r="F25" s="532"/>
      <c r="G25" s="532"/>
      <c r="H25" s="542"/>
      <c r="I25" s="790"/>
      <c r="J25" s="530" t="s">
        <v>302</v>
      </c>
      <c r="K25" s="486" t="s">
        <v>34</v>
      </c>
      <c r="L25" s="532"/>
      <c r="M25" s="532"/>
      <c r="N25" s="532"/>
      <c r="O25" s="542"/>
      <c r="P25" s="790"/>
      <c r="Q25" s="486"/>
      <c r="R25" s="484"/>
      <c r="S25" s="563"/>
      <c r="T25" s="563"/>
      <c r="U25" s="563"/>
      <c r="V25" s="542"/>
      <c r="W25" s="806"/>
      <c r="X25" s="171"/>
      <c r="Y25" s="171"/>
      <c r="Z25" s="271"/>
      <c r="AA25" s="271"/>
      <c r="AB25" s="271"/>
      <c r="AC25" s="169"/>
      <c r="AD25" s="942"/>
      <c r="AE25" s="171"/>
      <c r="AF25" s="171"/>
      <c r="AG25" s="271"/>
      <c r="AH25" s="271"/>
      <c r="AI25" s="271"/>
      <c r="AJ25" s="169"/>
      <c r="AK25" s="203"/>
      <c r="AL25" s="203"/>
      <c r="AM25" s="103"/>
      <c r="AN25" s="103"/>
      <c r="AO25" s="365"/>
      <c r="AP25" s="365"/>
      <c r="AQ25" s="365"/>
      <c r="AR25" s="653"/>
      <c r="AS25" s="103"/>
      <c r="AT25" s="275"/>
      <c r="AU25" s="276"/>
      <c r="AV25" s="275"/>
      <c r="AW25" s="430"/>
      <c r="AX25" s="135"/>
      <c r="AY25" s="135"/>
      <c r="AZ25" s="420"/>
      <c r="BA25" s="416"/>
      <c r="BB25" s="386"/>
      <c r="BC25" s="386"/>
      <c r="BD25" s="386"/>
      <c r="BE25" s="386"/>
      <c r="BF25" s="386"/>
    </row>
    <row r="26" spans="1:58" ht="18" customHeight="1">
      <c r="A26" s="936"/>
      <c r="B26" s="938"/>
      <c r="C26" s="562"/>
      <c r="D26" s="486"/>
      <c r="E26" s="532"/>
      <c r="F26" s="532"/>
      <c r="G26" s="532"/>
      <c r="H26" s="542"/>
      <c r="I26" s="791"/>
      <c r="J26" s="562"/>
      <c r="K26" s="486"/>
      <c r="L26" s="532"/>
      <c r="M26" s="532"/>
      <c r="N26" s="532"/>
      <c r="O26" s="597"/>
      <c r="P26" s="791"/>
      <c r="Q26" s="486"/>
      <c r="R26" s="484"/>
      <c r="S26" s="492"/>
      <c r="T26" s="492"/>
      <c r="U26" s="492"/>
      <c r="V26" s="542"/>
      <c r="W26" s="807"/>
      <c r="X26" s="171"/>
      <c r="Y26" s="171"/>
      <c r="Z26" s="271"/>
      <c r="AA26" s="271"/>
      <c r="AB26" s="271"/>
      <c r="AC26" s="169"/>
      <c r="AD26" s="943"/>
      <c r="AE26" s="171"/>
      <c r="AF26" s="171"/>
      <c r="AG26" s="271"/>
      <c r="AH26" s="271"/>
      <c r="AI26" s="271"/>
      <c r="AJ26" s="169"/>
      <c r="AK26" s="203"/>
      <c r="AL26" s="203"/>
      <c r="AM26" s="103"/>
      <c r="AN26" s="103"/>
      <c r="AO26" s="365"/>
      <c r="AP26" s="365"/>
      <c r="AQ26" s="365"/>
      <c r="AR26" s="653"/>
      <c r="AS26" s="103"/>
      <c r="AT26" s="275"/>
      <c r="AU26" s="276"/>
      <c r="AV26" s="275"/>
      <c r="AW26" s="430"/>
      <c r="AX26" s="416"/>
      <c r="AY26" s="416"/>
      <c r="AZ26" s="416"/>
      <c r="BA26" s="416"/>
      <c r="BB26" s="386"/>
      <c r="BC26" s="386"/>
      <c r="BD26" s="386"/>
      <c r="BE26" s="386"/>
      <c r="BF26" s="386"/>
    </row>
    <row r="27" spans="1:58" ht="18" customHeight="1">
      <c r="A27" s="228" t="s">
        <v>103</v>
      </c>
      <c r="B27" s="382" t="s">
        <v>54</v>
      </c>
      <c r="C27" s="102"/>
      <c r="D27" s="73"/>
      <c r="E27" s="73"/>
      <c r="F27" s="73"/>
      <c r="G27" s="73"/>
      <c r="H27" s="388"/>
      <c r="I27" s="566" t="s">
        <v>13</v>
      </c>
      <c r="J27" s="484" t="str">
        <f>月菜單!H18</f>
        <v>水果</v>
      </c>
      <c r="K27" s="561"/>
      <c r="L27" s="567"/>
      <c r="M27" s="567"/>
      <c r="N27" s="567"/>
      <c r="O27" s="542"/>
      <c r="P27" s="566" t="s">
        <v>13</v>
      </c>
      <c r="Q27" s="566"/>
      <c r="R27" s="561" t="s">
        <v>104</v>
      </c>
      <c r="S27" s="567"/>
      <c r="T27" s="567"/>
      <c r="U27" s="567"/>
      <c r="V27" s="542"/>
      <c r="W27" s="382" t="s">
        <v>103</v>
      </c>
      <c r="X27" s="382">
        <f>月菜單!H20</f>
        <v>0</v>
      </c>
      <c r="Y27" s="56" t="s">
        <v>104</v>
      </c>
      <c r="Z27" s="73"/>
      <c r="AA27" s="73"/>
      <c r="AB27" s="73"/>
      <c r="AC27" s="169"/>
      <c r="AD27" s="387" t="s">
        <v>103</v>
      </c>
      <c r="AE27" s="388"/>
      <c r="AF27" s="122"/>
      <c r="AG27" s="73"/>
      <c r="AH27" s="73"/>
      <c r="AI27" s="73"/>
      <c r="AJ27" s="169"/>
      <c r="AK27" s="392"/>
      <c r="AL27" s="653"/>
      <c r="AM27" s="122"/>
      <c r="AN27" s="652"/>
      <c r="AO27" s="137"/>
      <c r="AP27" s="429"/>
      <c r="AQ27" s="203"/>
      <c r="AR27" s="272"/>
      <c r="AS27" s="653"/>
      <c r="AT27" s="275"/>
      <c r="AU27" s="275"/>
      <c r="AV27" s="275"/>
      <c r="AW27" s="430"/>
      <c r="AX27" s="416"/>
      <c r="AY27" s="416"/>
      <c r="AZ27" s="416"/>
      <c r="BA27" s="416"/>
    </row>
    <row r="28" spans="1:58" ht="17.25" thickBot="1">
      <c r="A28" s="326" t="s">
        <v>105</v>
      </c>
      <c r="B28" s="83" t="s">
        <v>200</v>
      </c>
      <c r="C28" s="659"/>
      <c r="D28" s="84"/>
      <c r="E28" s="266"/>
      <c r="F28" s="266"/>
      <c r="G28" s="266"/>
      <c r="H28" s="178"/>
      <c r="I28" s="543" t="s">
        <v>200</v>
      </c>
      <c r="J28" s="544" t="str">
        <f>月菜單!I18</f>
        <v>茶葉蛋</v>
      </c>
      <c r="K28" s="545"/>
      <c r="L28" s="568"/>
      <c r="M28" s="568"/>
      <c r="N28" s="568"/>
      <c r="O28" s="496"/>
      <c r="P28" s="543" t="s">
        <v>200</v>
      </c>
      <c r="Q28" s="544" t="str">
        <f>月菜單!I19</f>
        <v>豆奶</v>
      </c>
      <c r="R28" s="545"/>
      <c r="S28" s="568"/>
      <c r="T28" s="568"/>
      <c r="U28" s="568"/>
      <c r="V28" s="546"/>
      <c r="W28" s="83" t="s">
        <v>200</v>
      </c>
      <c r="X28" s="393" t="str">
        <f>月菜單!I20</f>
        <v>光泉奶酪</v>
      </c>
      <c r="Y28" s="84"/>
      <c r="Z28" s="266"/>
      <c r="AA28" s="266"/>
      <c r="AB28" s="266"/>
      <c r="AC28" s="169"/>
      <c r="AD28" s="83" t="s">
        <v>200</v>
      </c>
      <c r="AE28" s="393" t="str">
        <f>月菜單!I21</f>
        <v>水果</v>
      </c>
      <c r="AF28" s="84" t="s">
        <v>198</v>
      </c>
      <c r="AG28" s="266"/>
      <c r="AH28" s="266"/>
      <c r="AI28" s="266"/>
      <c r="AJ28" s="169"/>
      <c r="AK28" s="392"/>
      <c r="AL28" s="123"/>
      <c r="AM28" s="123"/>
      <c r="AN28" s="652"/>
      <c r="AO28" s="203"/>
      <c r="AP28" s="122"/>
      <c r="AQ28" s="203"/>
      <c r="AR28" s="138"/>
      <c r="AS28" s="653"/>
      <c r="AT28" s="275"/>
      <c r="AU28" s="275"/>
      <c r="AV28" s="275"/>
      <c r="AW28" s="430"/>
      <c r="AX28" s="416"/>
      <c r="AY28" s="416"/>
      <c r="AZ28" s="416"/>
      <c r="BA28" s="416"/>
    </row>
    <row r="29" spans="1:58" ht="20.100000000000001" customHeight="1">
      <c r="A29" s="869" t="s">
        <v>14</v>
      </c>
      <c r="B29" s="754" t="s">
        <v>15</v>
      </c>
      <c r="C29" s="754"/>
      <c r="D29" s="328"/>
      <c r="E29" s="331">
        <f>SUM(E5:E28)</f>
        <v>0</v>
      </c>
      <c r="F29" s="330">
        <f t="shared" ref="F29:G29" si="5">SUM(F5:F28)</f>
        <v>0</v>
      </c>
      <c r="G29" s="331">
        <f t="shared" si="5"/>
        <v>0</v>
      </c>
      <c r="H29" s="329"/>
      <c r="I29" s="867" t="s">
        <v>15</v>
      </c>
      <c r="J29" s="868"/>
      <c r="K29" s="605"/>
      <c r="L29" s="571">
        <f>SUM(L5:L28)</f>
        <v>5</v>
      </c>
      <c r="M29" s="579">
        <f t="shared" ref="M29:N29" si="6">SUM(M5:M28)</f>
        <v>2.1857142857142855</v>
      </c>
      <c r="N29" s="571">
        <f t="shared" si="6"/>
        <v>1.41</v>
      </c>
      <c r="O29" s="606"/>
      <c r="P29" s="867" t="s">
        <v>15</v>
      </c>
      <c r="Q29" s="868"/>
      <c r="R29" s="569"/>
      <c r="S29" s="571">
        <f>SUM(S5:S28)</f>
        <v>6.5888888888888895</v>
      </c>
      <c r="T29" s="579">
        <f t="shared" ref="T29:U29" si="7">SUM(T5:T28)</f>
        <v>2.4928571428571429</v>
      </c>
      <c r="U29" s="569">
        <f t="shared" si="7"/>
        <v>1.5</v>
      </c>
      <c r="V29" s="572"/>
      <c r="W29" s="753" t="s">
        <v>15</v>
      </c>
      <c r="X29" s="754"/>
      <c r="Y29" s="427"/>
      <c r="Z29" s="331">
        <f>SUM(Z5:Z28)</f>
        <v>5.5</v>
      </c>
      <c r="AA29" s="330">
        <f t="shared" ref="AA29:AB29" si="8">SUM(AA5:AA28)</f>
        <v>3.1357142857142852</v>
      </c>
      <c r="AB29" s="328">
        <f t="shared" si="8"/>
        <v>1.55</v>
      </c>
      <c r="AC29" s="364"/>
      <c r="AD29" s="753" t="s">
        <v>15</v>
      </c>
      <c r="AE29" s="754"/>
      <c r="AF29" s="427"/>
      <c r="AG29" s="328">
        <f>SUM(AG5:AG28)</f>
        <v>5.6647058823529415</v>
      </c>
      <c r="AH29" s="330">
        <f t="shared" ref="AH29:AI29" si="9">SUM(AH5:AH28)</f>
        <v>2.6779220779220783</v>
      </c>
      <c r="AI29" s="331">
        <f t="shared" si="9"/>
        <v>1.4500000000000002</v>
      </c>
      <c r="AJ29" s="364"/>
      <c r="AK29" s="123"/>
      <c r="AL29" s="123"/>
      <c r="AM29" s="123"/>
      <c r="AN29" s="416"/>
      <c r="AO29" s="203"/>
      <c r="AP29" s="122"/>
      <c r="AQ29" s="122"/>
      <c r="AR29" s="216"/>
      <c r="AS29" s="216"/>
      <c r="AT29" s="103"/>
      <c r="AU29" s="125"/>
      <c r="AV29" s="416"/>
      <c r="AW29" s="416"/>
      <c r="AX29" s="416"/>
      <c r="AY29" s="416"/>
      <c r="AZ29" s="416"/>
      <c r="BA29" s="416"/>
      <c r="BB29" s="386"/>
      <c r="BC29" s="386"/>
      <c r="BD29" s="386"/>
      <c r="BE29" s="386"/>
      <c r="BF29" s="386"/>
    </row>
    <row r="30" spans="1:58" ht="20.100000000000001" customHeight="1">
      <c r="A30" s="870"/>
      <c r="B30" s="760" t="s">
        <v>108</v>
      </c>
      <c r="C30" s="760"/>
      <c r="D30" s="273"/>
      <c r="E30" s="250"/>
      <c r="F30" s="250"/>
      <c r="G30" s="250"/>
      <c r="H30" s="169"/>
      <c r="I30" s="757" t="s">
        <v>64</v>
      </c>
      <c r="J30" s="759"/>
      <c r="K30" s="549">
        <f>L29</f>
        <v>5</v>
      </c>
      <c r="L30" s="492"/>
      <c r="M30" s="492"/>
      <c r="N30" s="492"/>
      <c r="O30" s="542"/>
      <c r="P30" s="757" t="s">
        <v>64</v>
      </c>
      <c r="Q30" s="759"/>
      <c r="R30" s="549">
        <f>S29</f>
        <v>6.5888888888888895</v>
      </c>
      <c r="S30" s="492"/>
      <c r="T30" s="492"/>
      <c r="U30" s="492"/>
      <c r="V30" s="603"/>
      <c r="W30" s="755" t="s">
        <v>64</v>
      </c>
      <c r="X30" s="760"/>
      <c r="Y30" s="273">
        <f>Z29</f>
        <v>5.5</v>
      </c>
      <c r="Z30" s="250"/>
      <c r="AA30" s="250"/>
      <c r="AB30" s="250"/>
      <c r="AC30" s="162"/>
      <c r="AD30" s="755" t="s">
        <v>64</v>
      </c>
      <c r="AE30" s="760"/>
      <c r="AF30" s="273">
        <f>AG29</f>
        <v>5.6647058823529415</v>
      </c>
      <c r="AG30" s="250"/>
      <c r="AH30" s="250"/>
      <c r="AI30" s="250"/>
      <c r="AJ30" s="162"/>
      <c r="AK30" s="123"/>
      <c r="AL30" s="123"/>
      <c r="AM30" s="283"/>
      <c r="AN30" s="416"/>
      <c r="AO30" s="203"/>
      <c r="AP30" s="122"/>
      <c r="AQ30" s="416"/>
      <c r="AR30" s="216"/>
      <c r="AS30" s="216"/>
      <c r="AT30" s="103"/>
      <c r="AU30" s="420"/>
      <c r="AV30" s="416"/>
      <c r="AW30" s="416"/>
      <c r="AX30" s="416"/>
      <c r="AY30" s="416"/>
      <c r="AZ30" s="416"/>
      <c r="BA30" s="416"/>
      <c r="BB30" s="386"/>
      <c r="BC30" s="386"/>
      <c r="BD30" s="386"/>
      <c r="BE30" s="386"/>
      <c r="BF30" s="386"/>
    </row>
    <row r="31" spans="1:58" ht="20.100000000000001" customHeight="1">
      <c r="A31" s="870"/>
      <c r="B31" s="760" t="s">
        <v>45</v>
      </c>
      <c r="C31" s="760"/>
      <c r="D31" s="179"/>
      <c r="E31" s="251"/>
      <c r="F31" s="251"/>
      <c r="G31" s="251"/>
      <c r="H31" s="169"/>
      <c r="I31" s="757" t="s">
        <v>45</v>
      </c>
      <c r="J31" s="759"/>
      <c r="K31" s="509">
        <f>M29</f>
        <v>2.1857142857142855</v>
      </c>
      <c r="L31" s="508"/>
      <c r="M31" s="508"/>
      <c r="N31" s="508"/>
      <c r="O31" s="542"/>
      <c r="P31" s="757" t="s">
        <v>45</v>
      </c>
      <c r="Q31" s="759"/>
      <c r="R31" s="509">
        <f>T29</f>
        <v>2.4928571428571429</v>
      </c>
      <c r="S31" s="508"/>
      <c r="T31" s="508"/>
      <c r="U31" s="509"/>
      <c r="V31" s="604"/>
      <c r="W31" s="755" t="s">
        <v>45</v>
      </c>
      <c r="X31" s="760"/>
      <c r="Y31" s="179">
        <f>AA29</f>
        <v>3.1357142857142852</v>
      </c>
      <c r="Z31" s="251"/>
      <c r="AA31" s="251"/>
      <c r="AB31" s="251"/>
      <c r="AC31" s="169"/>
      <c r="AD31" s="755" t="s">
        <v>45</v>
      </c>
      <c r="AE31" s="760"/>
      <c r="AF31" s="179">
        <f>AH29</f>
        <v>2.6779220779220783</v>
      </c>
      <c r="AG31" s="251"/>
      <c r="AH31" s="251"/>
      <c r="AI31" s="251"/>
      <c r="AJ31" s="169"/>
      <c r="AK31" s="123"/>
      <c r="AL31" s="123"/>
      <c r="AM31" s="124"/>
      <c r="AN31" s="416"/>
      <c r="AO31" s="203"/>
      <c r="AP31" s="190"/>
      <c r="AQ31" s="103"/>
      <c r="AR31" s="155"/>
      <c r="AS31" s="155"/>
      <c r="AT31" s="155"/>
      <c r="AU31" s="103"/>
      <c r="AV31" s="416"/>
      <c r="AW31" s="416"/>
      <c r="AX31" s="416"/>
      <c r="AY31" s="416"/>
      <c r="AZ31" s="416"/>
      <c r="BA31" s="416"/>
      <c r="BB31" s="386"/>
      <c r="BC31" s="386"/>
      <c r="BD31" s="386"/>
      <c r="BE31" s="386"/>
      <c r="BF31" s="386"/>
    </row>
    <row r="32" spans="1:58" ht="20.100000000000001" customHeight="1">
      <c r="A32" s="870"/>
      <c r="B32" s="760" t="s">
        <v>256</v>
      </c>
      <c r="C32" s="760"/>
      <c r="D32" s="179"/>
      <c r="E32" s="251"/>
      <c r="F32" s="251"/>
      <c r="G32" s="251"/>
      <c r="H32" s="169"/>
      <c r="I32" s="757" t="s">
        <v>250</v>
      </c>
      <c r="J32" s="759"/>
      <c r="K32" s="509">
        <f>N29</f>
        <v>1.41</v>
      </c>
      <c r="L32" s="508"/>
      <c r="M32" s="508"/>
      <c r="N32" s="508"/>
      <c r="O32" s="542"/>
      <c r="P32" s="757" t="s">
        <v>250</v>
      </c>
      <c r="Q32" s="759"/>
      <c r="R32" s="506">
        <f>U29</f>
        <v>1.5</v>
      </c>
      <c r="S32" s="508"/>
      <c r="T32" s="508"/>
      <c r="U32" s="508"/>
      <c r="V32" s="603"/>
      <c r="W32" s="755" t="s">
        <v>256</v>
      </c>
      <c r="X32" s="760"/>
      <c r="Y32" s="179">
        <f>AB29</f>
        <v>1.55</v>
      </c>
      <c r="Z32" s="251"/>
      <c r="AA32" s="251"/>
      <c r="AB32" s="251"/>
      <c r="AC32" s="169"/>
      <c r="AD32" s="755" t="s">
        <v>256</v>
      </c>
      <c r="AE32" s="760"/>
      <c r="AF32" s="179">
        <f>AI29</f>
        <v>1.4500000000000002</v>
      </c>
      <c r="AG32" s="251"/>
      <c r="AH32" s="251"/>
      <c r="AI32" s="251"/>
      <c r="AJ32" s="169"/>
      <c r="AK32" s="123"/>
      <c r="AL32" s="123"/>
      <c r="AM32" s="124"/>
      <c r="AN32" s="416"/>
      <c r="AO32" s="203"/>
      <c r="AP32" s="190"/>
      <c r="AQ32" s="103"/>
      <c r="AR32" s="103"/>
      <c r="AS32" s="103"/>
      <c r="AT32" s="103"/>
      <c r="AU32" s="103"/>
      <c r="AV32" s="416"/>
      <c r="AW32" s="416"/>
      <c r="AX32" s="416"/>
      <c r="AY32" s="416"/>
      <c r="AZ32" s="416"/>
      <c r="BA32" s="416"/>
      <c r="BB32" s="386"/>
      <c r="BC32" s="386"/>
      <c r="BD32" s="386"/>
      <c r="BE32" s="386"/>
      <c r="BF32" s="386"/>
    </row>
    <row r="33" spans="1:58">
      <c r="A33" s="870"/>
      <c r="B33" s="760" t="s">
        <v>257</v>
      </c>
      <c r="C33" s="760"/>
      <c r="D33" s="111"/>
      <c r="E33" s="252"/>
      <c r="F33" s="252"/>
      <c r="G33" s="252"/>
      <c r="H33" s="169"/>
      <c r="I33" s="757" t="s">
        <v>251</v>
      </c>
      <c r="J33" s="759"/>
      <c r="K33" s="553"/>
      <c r="L33" s="511"/>
      <c r="M33" s="511"/>
      <c r="N33" s="511"/>
      <c r="O33" s="574"/>
      <c r="P33" s="757" t="s">
        <v>251</v>
      </c>
      <c r="Q33" s="759"/>
      <c r="R33" s="553">
        <v>1</v>
      </c>
      <c r="S33" s="511"/>
      <c r="T33" s="511"/>
      <c r="U33" s="511"/>
      <c r="V33" s="603"/>
      <c r="W33" s="755" t="s">
        <v>257</v>
      </c>
      <c r="X33" s="760"/>
      <c r="Y33" s="111">
        <v>1</v>
      </c>
      <c r="Z33" s="252"/>
      <c r="AA33" s="252"/>
      <c r="AB33" s="252"/>
      <c r="AC33" s="169"/>
      <c r="AD33" s="755" t="s">
        <v>257</v>
      </c>
      <c r="AE33" s="760"/>
      <c r="AF33" s="111"/>
      <c r="AG33" s="252"/>
      <c r="AH33" s="252"/>
      <c r="AI33" s="252"/>
      <c r="AJ33" s="169"/>
      <c r="AK33" s="123"/>
      <c r="AL33" s="123"/>
      <c r="AM33" s="125"/>
      <c r="AN33" s="416"/>
      <c r="AO33" s="416"/>
      <c r="AP33" s="416"/>
      <c r="AQ33" s="416"/>
      <c r="AR33" s="123"/>
      <c r="AS33" s="123"/>
      <c r="AT33" s="124"/>
      <c r="AU33" s="420"/>
      <c r="AV33" s="416"/>
      <c r="AW33" s="416"/>
      <c r="AX33" s="416"/>
      <c r="AY33" s="416"/>
      <c r="AZ33" s="416"/>
      <c r="BA33" s="416"/>
      <c r="BB33" s="386"/>
      <c r="BC33" s="386"/>
      <c r="BD33" s="386"/>
      <c r="BE33" s="386"/>
      <c r="BF33" s="386"/>
    </row>
    <row r="34" spans="1:58">
      <c r="A34" s="870"/>
      <c r="B34" s="855" t="s">
        <v>10</v>
      </c>
      <c r="C34" s="855"/>
      <c r="D34" s="87"/>
      <c r="E34" s="253"/>
      <c r="F34" s="253"/>
      <c r="G34" s="253"/>
      <c r="H34" s="53"/>
      <c r="I34" s="757" t="s">
        <v>10</v>
      </c>
      <c r="J34" s="759"/>
      <c r="K34" s="510"/>
      <c r="L34" s="513"/>
      <c r="M34" s="513"/>
      <c r="N34" s="513"/>
      <c r="O34" s="574"/>
      <c r="P34" s="763" t="s">
        <v>10</v>
      </c>
      <c r="Q34" s="854"/>
      <c r="R34" s="510"/>
      <c r="S34" s="513"/>
      <c r="T34" s="513"/>
      <c r="U34" s="513"/>
      <c r="V34" s="603"/>
      <c r="W34" s="761" t="s">
        <v>10</v>
      </c>
      <c r="X34" s="855"/>
      <c r="Y34" s="87"/>
      <c r="Z34" s="253"/>
      <c r="AA34" s="253"/>
      <c r="AB34" s="253"/>
      <c r="AC34" s="53"/>
      <c r="AD34" s="761" t="s">
        <v>10</v>
      </c>
      <c r="AE34" s="855"/>
      <c r="AF34" s="87"/>
      <c r="AG34" s="253"/>
      <c r="AH34" s="253"/>
      <c r="AI34" s="253"/>
      <c r="AJ34" s="53"/>
      <c r="AK34" s="123"/>
      <c r="AL34" s="123"/>
      <c r="AM34" s="125"/>
      <c r="AN34" s="416"/>
      <c r="AO34" s="416"/>
      <c r="AP34" s="416"/>
      <c r="AQ34" s="416"/>
      <c r="AR34" s="123"/>
      <c r="AS34" s="123"/>
      <c r="AT34" s="125"/>
      <c r="AU34" s="420"/>
      <c r="AV34" s="416"/>
      <c r="AW34" s="416"/>
      <c r="AX34" s="416"/>
      <c r="AY34" s="416"/>
      <c r="AZ34" s="416"/>
      <c r="BA34" s="416"/>
    </row>
    <row r="35" spans="1:58" s="35" customFormat="1" ht="16.5" customHeight="1">
      <c r="A35" s="870"/>
      <c r="B35" s="760" t="s">
        <v>109</v>
      </c>
      <c r="C35" s="760"/>
      <c r="D35" s="161"/>
      <c r="E35" s="254"/>
      <c r="F35" s="254"/>
      <c r="G35" s="254"/>
      <c r="H35" s="118"/>
      <c r="I35" s="757" t="s">
        <v>9</v>
      </c>
      <c r="J35" s="759"/>
      <c r="K35" s="592">
        <v>2.5</v>
      </c>
      <c r="L35" s="516"/>
      <c r="M35" s="516"/>
      <c r="N35" s="516"/>
      <c r="O35" s="601"/>
      <c r="P35" s="939" t="s">
        <v>9</v>
      </c>
      <c r="Q35" s="940"/>
      <c r="R35" s="592">
        <v>2.5</v>
      </c>
      <c r="S35" s="516"/>
      <c r="T35" s="516"/>
      <c r="U35" s="516"/>
      <c r="V35" s="603"/>
      <c r="W35" s="755" t="s">
        <v>9</v>
      </c>
      <c r="X35" s="760"/>
      <c r="Y35" s="161">
        <v>2.5</v>
      </c>
      <c r="Z35" s="254"/>
      <c r="AA35" s="254"/>
      <c r="AB35" s="254"/>
      <c r="AC35" s="118"/>
      <c r="AD35" s="755" t="s">
        <v>9</v>
      </c>
      <c r="AE35" s="760"/>
      <c r="AF35" s="161">
        <v>2.5</v>
      </c>
      <c r="AG35" s="254"/>
      <c r="AH35" s="254"/>
      <c r="AI35" s="254"/>
      <c r="AJ35" s="118"/>
      <c r="AK35" s="289"/>
      <c r="AL35" s="289"/>
      <c r="AM35" s="125"/>
      <c r="AN35" s="416"/>
      <c r="AO35" s="416"/>
      <c r="AP35" s="203"/>
      <c r="AQ35" s="714"/>
      <c r="AR35" s="216"/>
      <c r="AS35" s="420"/>
      <c r="AT35" s="420"/>
      <c r="AU35" s="366"/>
      <c r="AV35" s="125"/>
      <c r="AW35" s="416"/>
      <c r="AX35" s="416"/>
      <c r="AY35" s="416"/>
      <c r="AZ35" s="416"/>
      <c r="BA35" s="416"/>
    </row>
    <row r="36" spans="1:58" s="35" customFormat="1" ht="24" customHeight="1" thickBot="1">
      <c r="A36" s="871"/>
      <c r="B36" s="861" t="s">
        <v>110</v>
      </c>
      <c r="C36" s="861"/>
      <c r="D36" s="98"/>
      <c r="E36" s="255"/>
      <c r="F36" s="255"/>
      <c r="G36" s="255"/>
      <c r="H36" s="119"/>
      <c r="I36" s="944" t="s">
        <v>65</v>
      </c>
      <c r="J36" s="945"/>
      <c r="K36" s="518">
        <f>K30*70+K31*75+K32*25+K33*60+K34*120+K35*45</f>
        <v>661.67857142857144</v>
      </c>
      <c r="L36" s="519"/>
      <c r="M36" s="519"/>
      <c r="N36" s="519"/>
      <c r="O36" s="520"/>
      <c r="P36" s="740" t="s">
        <v>65</v>
      </c>
      <c r="Q36" s="872"/>
      <c r="R36" s="518">
        <f>R30*70+R31*75+R32*25+R33*60+R34*120+R35*45</f>
        <v>858.18650793650795</v>
      </c>
      <c r="S36" s="519"/>
      <c r="T36" s="519"/>
      <c r="U36" s="519"/>
      <c r="V36" s="594"/>
      <c r="W36" s="743" t="s">
        <v>65</v>
      </c>
      <c r="X36" s="861"/>
      <c r="Y36" s="98">
        <f>Y30*70+Y31*75+Y32*25+Y33*60+Y34*120+Y35*45</f>
        <v>831.42857142857133</v>
      </c>
      <c r="Z36" s="255"/>
      <c r="AA36" s="255"/>
      <c r="AB36" s="255"/>
      <c r="AC36" s="100"/>
      <c r="AD36" s="743" t="s">
        <v>65</v>
      </c>
      <c r="AE36" s="861"/>
      <c r="AF36" s="98">
        <f>AF30*70+AF31*75+AF32*25+AF33*60+AF34*120+AF35*45</f>
        <v>746.12356760886178</v>
      </c>
      <c r="AG36" s="255"/>
      <c r="AH36" s="255"/>
      <c r="AI36" s="211"/>
      <c r="AJ36" s="100"/>
      <c r="AK36" s="128"/>
      <c r="AL36" s="128"/>
      <c r="AM36" s="121"/>
      <c r="AN36" s="416"/>
      <c r="AO36" s="416"/>
      <c r="AP36" s="203"/>
      <c r="AQ36" s="432"/>
      <c r="AR36" s="103"/>
      <c r="AS36" s="420"/>
      <c r="AT36" s="216"/>
      <c r="AU36" s="366"/>
      <c r="AV36" s="125"/>
      <c r="AW36" s="416"/>
      <c r="AX36" s="416"/>
      <c r="AY36" s="416"/>
      <c r="AZ36" s="416"/>
      <c r="BA36" s="416"/>
    </row>
    <row r="37" spans="1:58" s="39" customFormat="1" ht="19.5">
      <c r="A37" s="896" t="s">
        <v>16</v>
      </c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389"/>
      <c r="M37" s="389"/>
      <c r="N37" s="389"/>
      <c r="O37" s="45"/>
      <c r="P37" s="61"/>
      <c r="Q37" s="61"/>
      <c r="R37" s="61"/>
      <c r="S37" s="61"/>
      <c r="T37" s="61"/>
      <c r="U37" s="61"/>
      <c r="V37" s="61"/>
      <c r="W37" s="61"/>
      <c r="X37" s="58"/>
      <c r="Z37" s="61"/>
      <c r="AA37" s="61"/>
      <c r="AB37" s="61"/>
      <c r="AG37" s="61"/>
      <c r="AH37" s="61"/>
      <c r="AI37" s="61"/>
      <c r="AK37" s="58"/>
      <c r="AL37" s="58"/>
      <c r="AM37" s="58"/>
      <c r="AN37" s="36"/>
      <c r="AO37" s="36"/>
      <c r="AP37" s="203"/>
      <c r="AQ37" s="216"/>
      <c r="AR37" s="216"/>
      <c r="AS37" s="433"/>
      <c r="AT37" s="433"/>
      <c r="AU37" s="433"/>
      <c r="AV37" s="125"/>
      <c r="AW37" s="36"/>
      <c r="AX37" s="416"/>
      <c r="AY37" s="416"/>
      <c r="AZ37" s="416"/>
      <c r="BA37" s="416"/>
    </row>
    <row r="38" spans="1:58" s="41" customFormat="1" ht="19.5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735"/>
      <c r="W38" s="735"/>
      <c r="X38" s="735"/>
      <c r="Y38" s="40"/>
      <c r="Z38" s="40"/>
      <c r="AA38" s="40"/>
      <c r="AB38" s="40"/>
      <c r="AG38" s="40"/>
      <c r="AH38" s="40"/>
      <c r="AI38" s="40"/>
      <c r="AK38" s="40"/>
      <c r="AL38" s="40"/>
      <c r="AM38" s="40"/>
      <c r="AN38" s="36"/>
      <c r="AO38" s="36"/>
      <c r="AP38" s="203"/>
      <c r="AQ38" s="122"/>
      <c r="AR38" s="429"/>
      <c r="AS38" s="365"/>
      <c r="AT38" s="365"/>
      <c r="AU38" s="366"/>
      <c r="AV38" s="125"/>
      <c r="AW38" s="36"/>
      <c r="AX38" s="416"/>
      <c r="AY38" s="416"/>
      <c r="AZ38" s="416"/>
      <c r="BA38" s="416"/>
    </row>
    <row r="39" spans="1:58" s="41" customFormat="1" ht="19.5">
      <c r="A39" s="62" t="s">
        <v>11</v>
      </c>
      <c r="B39" s="62"/>
      <c r="C39" s="62"/>
      <c r="D39" s="40"/>
      <c r="H39" s="45"/>
      <c r="I39" s="45"/>
      <c r="J39" s="45"/>
      <c r="K39" s="62"/>
      <c r="O39" s="44"/>
      <c r="P39" s="45"/>
      <c r="Q39" s="45"/>
      <c r="R39" s="45"/>
      <c r="V39" s="45"/>
      <c r="W39" s="46"/>
      <c r="X39" s="40"/>
      <c r="Y39" s="40"/>
      <c r="AK39" s="40"/>
      <c r="AL39" s="40"/>
      <c r="AM39" s="40"/>
      <c r="AN39" s="58"/>
      <c r="AO39" s="58"/>
      <c r="AP39" s="203"/>
      <c r="AQ39" s="416"/>
      <c r="AR39" s="416"/>
      <c r="AS39" s="365"/>
      <c r="AT39" s="365"/>
      <c r="AU39" s="365"/>
      <c r="AV39" s="125"/>
      <c r="AW39" s="58"/>
      <c r="AX39" s="416"/>
      <c r="AY39" s="416"/>
      <c r="AZ39" s="416"/>
      <c r="BA39" s="416"/>
    </row>
    <row r="40" spans="1:58" s="23" customFormat="1" ht="25.5" customHeight="1">
      <c r="A40" s="22"/>
      <c r="B40" s="332" t="s">
        <v>90</v>
      </c>
      <c r="D40" s="22"/>
      <c r="E40" s="22"/>
      <c r="F40" s="22"/>
      <c r="G40" s="22"/>
      <c r="I40" s="332" t="s">
        <v>91</v>
      </c>
      <c r="J40" s="22"/>
      <c r="L40" s="22"/>
      <c r="M40" s="22"/>
      <c r="N40" s="22"/>
      <c r="O40" s="22"/>
      <c r="Q40" s="333" t="s">
        <v>92</v>
      </c>
      <c r="R40" s="22"/>
      <c r="S40" s="22"/>
      <c r="T40" s="22"/>
      <c r="U40" s="22"/>
      <c r="V40" s="22"/>
      <c r="Y40" s="333"/>
      <c r="Z40" s="22"/>
      <c r="AA40" s="22"/>
      <c r="AB40" s="22"/>
      <c r="AG40" s="22"/>
      <c r="AH40" s="22"/>
      <c r="AI40" s="22"/>
      <c r="AK40" s="22"/>
      <c r="AL40" s="22"/>
      <c r="AM40" s="22"/>
      <c r="AN40" s="40"/>
      <c r="AO40" s="40"/>
      <c r="AP40" s="203"/>
      <c r="AQ40" s="416"/>
      <c r="AR40" s="416"/>
      <c r="AS40" s="365"/>
      <c r="AT40" s="365"/>
      <c r="AU40" s="365"/>
      <c r="AV40" s="125"/>
      <c r="AW40" s="40"/>
      <c r="AX40" s="22"/>
      <c r="AY40" s="22"/>
      <c r="AZ40" s="22"/>
      <c r="BA40" s="22"/>
    </row>
    <row r="41" spans="1:58">
      <c r="A41" s="386"/>
      <c r="B41" s="386"/>
      <c r="C41" s="122"/>
      <c r="D41" s="386"/>
      <c r="H41" s="386"/>
      <c r="I41" s="386"/>
      <c r="J41" s="122"/>
      <c r="K41" s="386"/>
      <c r="O41" s="386"/>
      <c r="P41" s="386"/>
      <c r="Q41" s="386"/>
      <c r="R41" s="386"/>
      <c r="V41" s="386"/>
      <c r="W41" s="122"/>
      <c r="X41" s="386"/>
      <c r="AE41" s="203"/>
      <c r="AF41" s="103"/>
      <c r="AG41" s="216"/>
      <c r="AH41" s="103"/>
      <c r="AI41" s="288"/>
      <c r="AJ41" s="103"/>
      <c r="AK41" s="155"/>
      <c r="AM41" s="416"/>
      <c r="AN41" s="416"/>
      <c r="AO41" s="416"/>
      <c r="AP41" s="416"/>
      <c r="AQ41" s="123"/>
      <c r="AR41" s="123"/>
      <c r="AS41" s="123"/>
      <c r="AT41" s="123"/>
      <c r="AU41" s="123"/>
      <c r="AV41" s="36"/>
      <c r="AW41" s="36"/>
      <c r="AX41" s="36"/>
      <c r="AY41" s="36"/>
      <c r="AZ41" s="36"/>
      <c r="BA41" s="36"/>
    </row>
    <row r="42" spans="1:58">
      <c r="AE42" s="203"/>
      <c r="AF42" s="216"/>
      <c r="AG42" s="216"/>
      <c r="AH42" s="103"/>
      <c r="AI42" s="103"/>
      <c r="AJ42" s="103"/>
      <c r="AK42" s="155"/>
      <c r="AM42" s="416"/>
      <c r="AN42" s="416"/>
      <c r="AO42" s="416"/>
      <c r="AP42" s="416"/>
      <c r="AQ42" s="416"/>
      <c r="AR42" s="416"/>
      <c r="AS42" s="416"/>
      <c r="AT42" s="416"/>
      <c r="AU42" s="416"/>
      <c r="AV42" s="416"/>
      <c r="AW42" s="416"/>
      <c r="AX42" s="416"/>
      <c r="AY42" s="416"/>
      <c r="AZ42" s="416"/>
      <c r="BA42" s="416"/>
    </row>
    <row r="43" spans="1:58">
      <c r="AE43" s="203"/>
      <c r="AF43" s="216"/>
      <c r="AG43" s="216"/>
      <c r="AH43" s="103"/>
      <c r="AI43" s="288"/>
      <c r="AJ43" s="103"/>
      <c r="AK43" s="155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6"/>
      <c r="AZ43" s="416"/>
      <c r="BA43" s="416"/>
    </row>
    <row r="44" spans="1:58">
      <c r="AE44" s="203"/>
      <c r="AF44" s="216"/>
      <c r="AG44" s="216"/>
      <c r="AH44" s="103"/>
      <c r="AI44" s="103"/>
      <c r="AJ44" s="103"/>
      <c r="AK44" s="155"/>
      <c r="AM44" s="416"/>
      <c r="AN44" s="416"/>
      <c r="AO44" s="416"/>
      <c r="AP44" s="416"/>
      <c r="AQ44" s="416"/>
      <c r="AR44" s="416"/>
      <c r="AS44" s="416"/>
      <c r="AT44" s="416"/>
      <c r="AU44" s="416"/>
      <c r="AV44" s="416"/>
      <c r="AW44" s="416"/>
      <c r="AX44" s="416"/>
      <c r="AY44" s="416"/>
      <c r="AZ44" s="416"/>
      <c r="BA44" s="416"/>
    </row>
    <row r="45" spans="1:58">
      <c r="AE45" s="203"/>
      <c r="AF45" s="216"/>
      <c r="AG45" s="216"/>
      <c r="AH45" s="103"/>
      <c r="AI45" s="288"/>
      <c r="AJ45" s="103"/>
      <c r="AK45" s="155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6"/>
      <c r="AZ45" s="416"/>
      <c r="BA45" s="416"/>
    </row>
  </sheetData>
  <mergeCells count="90">
    <mergeCell ref="A38:X38"/>
    <mergeCell ref="A29:A36"/>
    <mergeCell ref="AD35:AE35"/>
    <mergeCell ref="I36:J36"/>
    <mergeCell ref="P36:Q36"/>
    <mergeCell ref="W36:X36"/>
    <mergeCell ref="AD36:AE36"/>
    <mergeCell ref="AD33:AE33"/>
    <mergeCell ref="B33:C33"/>
    <mergeCell ref="B34:C34"/>
    <mergeCell ref="B32:C32"/>
    <mergeCell ref="P31:Q31"/>
    <mergeCell ref="W31:X31"/>
    <mergeCell ref="A37:K37"/>
    <mergeCell ref="B35:C35"/>
    <mergeCell ref="P33:Q33"/>
    <mergeCell ref="AE18:AE21"/>
    <mergeCell ref="P22:P26"/>
    <mergeCell ref="AD17:AD21"/>
    <mergeCell ref="W29:X29"/>
    <mergeCell ref="B31:C31"/>
    <mergeCell ref="I31:J31"/>
    <mergeCell ref="B29:C29"/>
    <mergeCell ref="B30:C30"/>
    <mergeCell ref="I30:J30"/>
    <mergeCell ref="P30:Q30"/>
    <mergeCell ref="W30:X30"/>
    <mergeCell ref="AD30:AE30"/>
    <mergeCell ref="P29:Q29"/>
    <mergeCell ref="AD31:AE31"/>
    <mergeCell ref="AD22:AD26"/>
    <mergeCell ref="A22:A26"/>
    <mergeCell ref="B22:B26"/>
    <mergeCell ref="AD29:AE29"/>
    <mergeCell ref="B36:C36"/>
    <mergeCell ref="W32:X32"/>
    <mergeCell ref="P35:Q35"/>
    <mergeCell ref="AD34:AE34"/>
    <mergeCell ref="W35:X35"/>
    <mergeCell ref="I34:J34"/>
    <mergeCell ref="P34:Q34"/>
    <mergeCell ref="W34:X34"/>
    <mergeCell ref="AD32:AE32"/>
    <mergeCell ref="W33:X33"/>
    <mergeCell ref="I33:J33"/>
    <mergeCell ref="I32:J32"/>
    <mergeCell ref="P32:Q32"/>
    <mergeCell ref="I35:J35"/>
    <mergeCell ref="I29:J29"/>
    <mergeCell ref="W22:W26"/>
    <mergeCell ref="I22:I26"/>
    <mergeCell ref="B7:B11"/>
    <mergeCell ref="W7:W11"/>
    <mergeCell ref="Q18:Q21"/>
    <mergeCell ref="W12:W16"/>
    <mergeCell ref="I7:I16"/>
    <mergeCell ref="P7:P11"/>
    <mergeCell ref="P12:P16"/>
    <mergeCell ref="P17:P21"/>
    <mergeCell ref="B12:B16"/>
    <mergeCell ref="B17:B21"/>
    <mergeCell ref="C18:C21"/>
    <mergeCell ref="I17:I21"/>
    <mergeCell ref="AD5:AD6"/>
    <mergeCell ref="W5:W6"/>
    <mergeCell ref="AD7:AD11"/>
    <mergeCell ref="AD12:AD16"/>
    <mergeCell ref="W17:W21"/>
    <mergeCell ref="X18:X21"/>
    <mergeCell ref="A5:A6"/>
    <mergeCell ref="B5:B6"/>
    <mergeCell ref="A12:A16"/>
    <mergeCell ref="A7:A11"/>
    <mergeCell ref="A17:A21"/>
    <mergeCell ref="P5:P6"/>
    <mergeCell ref="A1:AJ1"/>
    <mergeCell ref="D2:J2"/>
    <mergeCell ref="O2:V2"/>
    <mergeCell ref="X2:AJ2"/>
    <mergeCell ref="B3:C3"/>
    <mergeCell ref="D3:H3"/>
    <mergeCell ref="I3:J3"/>
    <mergeCell ref="K3:O3"/>
    <mergeCell ref="P3:Q3"/>
    <mergeCell ref="R3:V3"/>
    <mergeCell ref="W3:X3"/>
    <mergeCell ref="Y3:AC3"/>
    <mergeCell ref="AD3:AE3"/>
    <mergeCell ref="AF3:AJ3"/>
    <mergeCell ref="I5:I6"/>
  </mergeCells>
  <phoneticPr fontId="1" type="noConversion"/>
  <printOptions horizontalCentered="1"/>
  <pageMargins left="0" right="0" top="0" bottom="0" header="0" footer="0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7"/>
  <sheetViews>
    <sheetView tabSelected="1" topLeftCell="A2" zoomScale="80" zoomScaleNormal="80" workbookViewId="0">
      <selection activeCell="L4" sqref="L4:N36"/>
    </sheetView>
  </sheetViews>
  <sheetFormatPr defaultRowHeight="16.5"/>
  <cols>
    <col min="1" max="1" width="9" style="168"/>
    <col min="2" max="2" width="9.625" style="168" customWidth="1"/>
    <col min="3" max="3" width="10.625" style="56" customWidth="1"/>
    <col min="4" max="4" width="8.5" style="168" customWidth="1"/>
    <col min="5" max="7" width="5.625" style="168" hidden="1" customWidth="1"/>
    <col min="8" max="8" width="5.625" style="168" customWidth="1"/>
    <col min="9" max="9" width="9.625" style="168" customWidth="1"/>
    <col min="10" max="10" width="10.875" style="56" customWidth="1"/>
    <col min="11" max="11" width="7.625" style="168" customWidth="1"/>
    <col min="12" max="12" width="5.625" style="168" customWidth="1"/>
    <col min="13" max="13" width="9.625" style="168" customWidth="1"/>
    <col min="14" max="14" width="10.625" style="168" customWidth="1"/>
    <col min="15" max="15" width="7.875" style="168" customWidth="1"/>
    <col min="16" max="18" width="5.625" style="168" hidden="1" customWidth="1"/>
    <col min="19" max="19" width="5.625" style="168" customWidth="1"/>
    <col min="20" max="20" width="9.625" style="56" customWidth="1"/>
    <col min="21" max="21" width="10.625" style="168" customWidth="1"/>
    <col min="22" max="22" width="8.5" style="168" customWidth="1"/>
    <col min="23" max="25" width="5.625" style="168" hidden="1" customWidth="1"/>
    <col min="26" max="26" width="5.625" style="168" customWidth="1"/>
    <col min="27" max="27" width="9.625" style="168" customWidth="1"/>
    <col min="28" max="28" width="11.125" style="168" customWidth="1"/>
    <col min="29" max="29" width="8.125" style="168" customWidth="1"/>
    <col min="30" max="32" width="5.625" style="168" hidden="1" customWidth="1"/>
    <col min="33" max="33" width="5.75" style="168" customWidth="1"/>
    <col min="34" max="16384" width="9" style="168"/>
  </cols>
  <sheetData>
    <row r="1" spans="1:52" s="335" customFormat="1" ht="21">
      <c r="A1" s="883" t="s">
        <v>385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  <c r="T1" s="883"/>
      <c r="U1" s="883"/>
      <c r="V1" s="883"/>
      <c r="W1" s="883"/>
      <c r="X1" s="883"/>
      <c r="Y1" s="883"/>
      <c r="Z1" s="883"/>
      <c r="AA1" s="883"/>
      <c r="AB1" s="883"/>
      <c r="AC1" s="883"/>
      <c r="AD1" s="883"/>
      <c r="AE1" s="883"/>
      <c r="AF1" s="883"/>
      <c r="AG1" s="883"/>
    </row>
    <row r="2" spans="1:52" s="335" customFormat="1" ht="20.25" thickBot="1">
      <c r="A2" s="336" t="s">
        <v>446</v>
      </c>
      <c r="B2" s="336"/>
      <c r="C2" s="336"/>
      <c r="D2" s="922" t="s">
        <v>4</v>
      </c>
      <c r="E2" s="922"/>
      <c r="F2" s="922"/>
      <c r="G2" s="922"/>
      <c r="H2" s="922"/>
      <c r="I2" s="922"/>
      <c r="J2" s="922"/>
      <c r="L2" s="923" t="s">
        <v>6</v>
      </c>
      <c r="M2" s="923"/>
      <c r="N2" s="923"/>
      <c r="O2" s="923"/>
      <c r="P2" s="923"/>
      <c r="Q2" s="923"/>
      <c r="R2" s="923"/>
      <c r="S2" s="923"/>
      <c r="T2" s="39"/>
      <c r="U2" s="924" t="s">
        <v>3</v>
      </c>
      <c r="V2" s="924"/>
      <c r="W2" s="924"/>
      <c r="X2" s="924"/>
      <c r="Y2" s="924"/>
      <c r="Z2" s="924"/>
      <c r="AA2" s="924"/>
      <c r="AB2" s="924"/>
      <c r="AC2" s="924"/>
      <c r="AD2" s="924"/>
      <c r="AE2" s="924"/>
      <c r="AF2" s="924"/>
      <c r="AG2" s="924"/>
      <c r="AH2" s="140"/>
      <c r="AI2" s="140"/>
      <c r="AJ2" s="140"/>
      <c r="AK2" s="140"/>
    </row>
    <row r="3" spans="1:52" s="317" customFormat="1" ht="17.25" thickBot="1">
      <c r="A3" s="316" t="s">
        <v>23</v>
      </c>
      <c r="B3" s="841">
        <v>45374</v>
      </c>
      <c r="C3" s="841"/>
      <c r="D3" s="862" t="s">
        <v>129</v>
      </c>
      <c r="E3" s="863"/>
      <c r="F3" s="863"/>
      <c r="G3" s="863"/>
      <c r="H3" s="864"/>
      <c r="I3" s="841">
        <v>45375</v>
      </c>
      <c r="J3" s="841"/>
      <c r="K3" s="862" t="s">
        <v>130</v>
      </c>
      <c r="L3" s="864"/>
      <c r="M3" s="841">
        <v>45376</v>
      </c>
      <c r="N3" s="841"/>
      <c r="O3" s="862" t="s">
        <v>258</v>
      </c>
      <c r="P3" s="863"/>
      <c r="Q3" s="863"/>
      <c r="R3" s="863"/>
      <c r="S3" s="864"/>
      <c r="T3" s="841">
        <v>45377</v>
      </c>
      <c r="U3" s="841"/>
      <c r="V3" s="862" t="s">
        <v>259</v>
      </c>
      <c r="W3" s="863"/>
      <c r="X3" s="863"/>
      <c r="Y3" s="863"/>
      <c r="Z3" s="864"/>
      <c r="AA3" s="841">
        <v>45378</v>
      </c>
      <c r="AB3" s="841"/>
      <c r="AC3" s="862" t="s">
        <v>201</v>
      </c>
      <c r="AD3" s="863"/>
      <c r="AE3" s="863"/>
      <c r="AF3" s="863"/>
      <c r="AG3" s="864"/>
      <c r="AH3" s="873"/>
      <c r="AI3" s="873"/>
      <c r="AJ3" s="855"/>
      <c r="AK3" s="855"/>
      <c r="AL3" s="392"/>
      <c r="AM3" s="392"/>
      <c r="AN3" s="392"/>
    </row>
    <row r="4" spans="1:52" s="56" customFormat="1" ht="16.5" customHeight="1">
      <c r="A4" s="341" t="s">
        <v>25</v>
      </c>
      <c r="B4" s="339" t="s">
        <v>67</v>
      </c>
      <c r="C4" s="320" t="s">
        <v>44</v>
      </c>
      <c r="D4" s="320" t="s">
        <v>26</v>
      </c>
      <c r="E4" s="147" t="s">
        <v>132</v>
      </c>
      <c r="F4" s="147" t="s">
        <v>133</v>
      </c>
      <c r="G4" s="147" t="s">
        <v>134</v>
      </c>
      <c r="H4" s="218" t="s">
        <v>69</v>
      </c>
      <c r="I4" s="339" t="s">
        <v>67</v>
      </c>
      <c r="J4" s="320" t="s">
        <v>44</v>
      </c>
      <c r="K4" s="320" t="s">
        <v>26</v>
      </c>
      <c r="L4" s="218" t="s">
        <v>69</v>
      </c>
      <c r="M4" s="339" t="s">
        <v>67</v>
      </c>
      <c r="N4" s="320" t="s">
        <v>44</v>
      </c>
      <c r="O4" s="320" t="s">
        <v>26</v>
      </c>
      <c r="P4" s="320" t="s">
        <v>132</v>
      </c>
      <c r="Q4" s="320" t="s">
        <v>133</v>
      </c>
      <c r="R4" s="320" t="s">
        <v>134</v>
      </c>
      <c r="S4" s="342" t="s">
        <v>69</v>
      </c>
      <c r="T4" s="338" t="s">
        <v>67</v>
      </c>
      <c r="U4" s="320" t="s">
        <v>44</v>
      </c>
      <c r="V4" s="320" t="s">
        <v>26</v>
      </c>
      <c r="W4" s="147" t="s">
        <v>132</v>
      </c>
      <c r="X4" s="147" t="s">
        <v>133</v>
      </c>
      <c r="Y4" s="147" t="s">
        <v>134</v>
      </c>
      <c r="Z4" s="218" t="s">
        <v>69</v>
      </c>
      <c r="AA4" s="319" t="s">
        <v>255</v>
      </c>
      <c r="AB4" s="320" t="s">
        <v>44</v>
      </c>
      <c r="AC4" s="320" t="s">
        <v>260</v>
      </c>
      <c r="AD4" s="147" t="s">
        <v>132</v>
      </c>
      <c r="AE4" s="147" t="s">
        <v>133</v>
      </c>
      <c r="AF4" s="147" t="s">
        <v>134</v>
      </c>
      <c r="AG4" s="342" t="s">
        <v>69</v>
      </c>
      <c r="AH4" s="122"/>
      <c r="AI4" s="392"/>
      <c r="AN4" s="123"/>
      <c r="AO4" s="123"/>
      <c r="AP4" s="123"/>
      <c r="AQ4" s="122"/>
      <c r="AR4" s="122"/>
      <c r="AS4" s="122"/>
      <c r="AT4" s="122"/>
      <c r="AU4" s="122"/>
      <c r="AV4" s="122"/>
      <c r="AW4" s="122"/>
      <c r="AX4" s="122"/>
      <c r="AY4" s="122"/>
      <c r="AZ4" s="122"/>
    </row>
    <row r="5" spans="1:52" s="325" customFormat="1" ht="16.5" customHeight="1">
      <c r="A5" s="987" t="s">
        <v>2</v>
      </c>
      <c r="B5" s="849" t="s">
        <v>57</v>
      </c>
      <c r="C5" s="170" t="s">
        <v>41</v>
      </c>
      <c r="D5" s="388">
        <v>100</v>
      </c>
      <c r="E5" s="178">
        <f>D5/20</f>
        <v>5</v>
      </c>
      <c r="F5" s="178"/>
      <c r="G5" s="178"/>
      <c r="H5" s="292"/>
      <c r="I5" s="609" t="s">
        <v>57</v>
      </c>
      <c r="J5" s="484" t="s">
        <v>41</v>
      </c>
      <c r="K5" s="484">
        <v>90</v>
      </c>
      <c r="L5" s="575"/>
      <c r="M5" s="847" t="s">
        <v>59</v>
      </c>
      <c r="N5" s="484" t="s">
        <v>8</v>
      </c>
      <c r="O5" s="484">
        <v>100</v>
      </c>
      <c r="P5" s="496">
        <f>O5/20</f>
        <v>5</v>
      </c>
      <c r="Q5" s="496"/>
      <c r="R5" s="496"/>
      <c r="S5" s="607"/>
      <c r="T5" s="849" t="s">
        <v>59</v>
      </c>
      <c r="U5" s="388" t="s">
        <v>8</v>
      </c>
      <c r="V5" s="388">
        <v>100</v>
      </c>
      <c r="W5" s="178">
        <f>V5/20</f>
        <v>5</v>
      </c>
      <c r="X5" s="178"/>
      <c r="Y5" s="178"/>
      <c r="Z5" s="290"/>
      <c r="AA5" s="849" t="s">
        <v>57</v>
      </c>
      <c r="AB5" s="170" t="s">
        <v>41</v>
      </c>
      <c r="AC5" s="388">
        <v>100</v>
      </c>
      <c r="AD5" s="178">
        <f>AC5/20</f>
        <v>5</v>
      </c>
      <c r="AE5" s="178"/>
      <c r="AF5" s="178"/>
      <c r="AG5" s="292"/>
      <c r="AH5" s="207"/>
      <c r="AI5" s="123"/>
      <c r="AJ5" s="736"/>
      <c r="AK5" s="103"/>
      <c r="AL5" s="103"/>
      <c r="AM5" s="103"/>
      <c r="AN5" s="288"/>
      <c r="AO5" s="103"/>
      <c r="AP5" s="430"/>
      <c r="AQ5" s="155"/>
      <c r="AR5" s="155"/>
      <c r="AS5" s="155"/>
      <c r="AT5" s="155"/>
      <c r="AU5" s="155"/>
      <c r="AV5" s="155"/>
      <c r="AW5" s="155"/>
      <c r="AX5" s="155"/>
      <c r="AY5" s="155"/>
      <c r="AZ5" s="155"/>
    </row>
    <row r="6" spans="1:52" s="325" customFormat="1" ht="16.5" customHeight="1">
      <c r="A6" s="989"/>
      <c r="B6" s="850"/>
      <c r="C6" s="388"/>
      <c r="D6" s="388"/>
      <c r="E6" s="178"/>
      <c r="F6" s="178"/>
      <c r="G6" s="178"/>
      <c r="H6" s="292"/>
      <c r="I6" s="789" t="s">
        <v>243</v>
      </c>
      <c r="J6" s="484" t="s">
        <v>182</v>
      </c>
      <c r="K6" s="484">
        <v>55</v>
      </c>
      <c r="L6" s="575"/>
      <c r="M6" s="848"/>
      <c r="N6" s="486" t="s">
        <v>35</v>
      </c>
      <c r="O6" s="557">
        <v>20</v>
      </c>
      <c r="P6" s="496">
        <f>O6/20</f>
        <v>1</v>
      </c>
      <c r="Q6" s="496"/>
      <c r="R6" s="496"/>
      <c r="S6" s="607"/>
      <c r="T6" s="850"/>
      <c r="U6" s="171" t="s">
        <v>35</v>
      </c>
      <c r="V6" s="170">
        <v>20</v>
      </c>
      <c r="W6" s="178">
        <f>V6/20</f>
        <v>1</v>
      </c>
      <c r="X6" s="178"/>
      <c r="Y6" s="178"/>
      <c r="Z6" s="290"/>
      <c r="AA6" s="850"/>
      <c r="AB6" s="388"/>
      <c r="AC6" s="388"/>
      <c r="AD6" s="178"/>
      <c r="AE6" s="178"/>
      <c r="AF6" s="178"/>
      <c r="AG6" s="292"/>
      <c r="AH6" s="207"/>
      <c r="AJ6" s="736"/>
      <c r="AK6" s="420"/>
      <c r="AL6" s="420"/>
      <c r="AM6" s="103"/>
      <c r="AN6" s="103"/>
      <c r="AO6" s="103"/>
      <c r="AP6" s="430"/>
      <c r="AQ6" s="155"/>
      <c r="AR6" s="155"/>
      <c r="AS6" s="155"/>
      <c r="AT6" s="155"/>
      <c r="AU6" s="155"/>
      <c r="AV6" s="155"/>
      <c r="AW6" s="155"/>
      <c r="AX6" s="155"/>
      <c r="AY6" s="155"/>
      <c r="AZ6" s="155"/>
    </row>
    <row r="7" spans="1:52" s="325" customFormat="1" ht="16.5" customHeight="1">
      <c r="A7" s="987" t="s">
        <v>27</v>
      </c>
      <c r="B7" s="805" t="s">
        <v>240</v>
      </c>
      <c r="C7" s="388" t="s">
        <v>234</v>
      </c>
      <c r="D7" s="388">
        <v>100</v>
      </c>
      <c r="E7" s="281"/>
      <c r="F7" s="240">
        <f>D7*0.65/35</f>
        <v>1.8571428571428572</v>
      </c>
      <c r="G7" s="244"/>
      <c r="H7" s="292"/>
      <c r="I7" s="790"/>
      <c r="J7" s="484" t="s">
        <v>32</v>
      </c>
      <c r="K7" s="484">
        <v>2</v>
      </c>
      <c r="L7" s="575"/>
      <c r="M7" s="789" t="s">
        <v>308</v>
      </c>
      <c r="N7" s="488" t="s">
        <v>242</v>
      </c>
      <c r="O7" s="488">
        <v>30</v>
      </c>
      <c r="P7" s="484"/>
      <c r="Q7" s="583"/>
      <c r="R7" s="487">
        <f>O7/100</f>
        <v>0.3</v>
      </c>
      <c r="S7" s="607"/>
      <c r="T7" s="805" t="s">
        <v>296</v>
      </c>
      <c r="U7" s="171" t="s">
        <v>165</v>
      </c>
      <c r="V7" s="171">
        <v>100</v>
      </c>
      <c r="W7" s="250"/>
      <c r="X7" s="311">
        <f>V7*0.65/35</f>
        <v>1.8571428571428572</v>
      </c>
      <c r="Y7" s="250"/>
      <c r="Z7" s="290"/>
      <c r="AA7" s="904" t="s">
        <v>311</v>
      </c>
      <c r="AB7" s="650" t="s">
        <v>220</v>
      </c>
      <c r="AC7" s="650">
        <v>65</v>
      </c>
      <c r="AD7" s="240"/>
      <c r="AE7" s="240">
        <f>AC7/35</f>
        <v>1.8571428571428572</v>
      </c>
      <c r="AF7" s="240"/>
      <c r="AG7" s="290"/>
      <c r="AH7" s="208"/>
      <c r="AJ7" s="736"/>
      <c r="AK7" s="137"/>
      <c r="AL7" s="103"/>
      <c r="AM7" s="103"/>
      <c r="AN7" s="103"/>
      <c r="AO7" s="288"/>
      <c r="AP7" s="103"/>
      <c r="AQ7" s="430"/>
      <c r="AR7" s="703"/>
      <c r="AS7" s="703"/>
      <c r="AT7" s="155"/>
      <c r="AU7" s="155"/>
      <c r="AV7" s="155"/>
      <c r="AW7" s="155"/>
      <c r="AX7" s="155"/>
      <c r="AY7" s="155"/>
      <c r="AZ7" s="155"/>
    </row>
    <row r="8" spans="1:52" s="325" customFormat="1">
      <c r="A8" s="988"/>
      <c r="B8" s="806"/>
      <c r="C8" s="148" t="s">
        <v>241</v>
      </c>
      <c r="D8" s="362" t="s">
        <v>34</v>
      </c>
      <c r="E8" s="244"/>
      <c r="F8" s="244"/>
      <c r="G8" s="244"/>
      <c r="H8" s="292"/>
      <c r="I8" s="790"/>
      <c r="J8" s="484" t="s">
        <v>169</v>
      </c>
      <c r="K8" s="484">
        <v>5</v>
      </c>
      <c r="L8" s="575"/>
      <c r="M8" s="790"/>
      <c r="N8" s="488" t="s">
        <v>216</v>
      </c>
      <c r="O8" s="488">
        <v>65</v>
      </c>
      <c r="P8" s="484"/>
      <c r="Q8" s="583">
        <f>O8/35</f>
        <v>1.8571428571428572</v>
      </c>
      <c r="R8" s="487"/>
      <c r="S8" s="607"/>
      <c r="T8" s="806"/>
      <c r="U8" s="650" t="s">
        <v>28</v>
      </c>
      <c r="V8" s="650">
        <v>15</v>
      </c>
      <c r="W8" s="250"/>
      <c r="X8" s="250"/>
      <c r="Y8" s="250">
        <f>V8/100</f>
        <v>0.15</v>
      </c>
      <c r="Z8" s="290"/>
      <c r="AA8" s="905"/>
      <c r="AB8" s="650"/>
      <c r="AC8" s="650"/>
      <c r="AD8" s="281"/>
      <c r="AE8" s="281"/>
      <c r="AF8" s="240"/>
      <c r="AG8" s="290"/>
      <c r="AH8" s="208"/>
      <c r="AJ8" s="736"/>
      <c r="AK8" s="137"/>
      <c r="AL8" s="653"/>
      <c r="AM8" s="653"/>
      <c r="AN8" s="103"/>
      <c r="AO8" s="103"/>
      <c r="AP8" s="103"/>
      <c r="AQ8" s="430"/>
      <c r="AR8" s="703"/>
      <c r="AS8" s="703"/>
      <c r="AT8" s="155"/>
      <c r="AU8" s="155"/>
      <c r="AV8" s="155"/>
      <c r="AW8" s="155"/>
      <c r="AX8" s="155"/>
      <c r="AY8" s="155"/>
      <c r="AZ8" s="155"/>
    </row>
    <row r="9" spans="1:52" s="325" customFormat="1">
      <c r="A9" s="988"/>
      <c r="B9" s="806"/>
      <c r="C9" s="148"/>
      <c r="D9" s="362"/>
      <c r="E9" s="282"/>
      <c r="F9" s="244"/>
      <c r="G9" s="244"/>
      <c r="H9" s="292"/>
      <c r="I9" s="790"/>
      <c r="J9" s="715" t="s">
        <v>244</v>
      </c>
      <c r="K9" s="484">
        <v>20</v>
      </c>
      <c r="L9" s="575"/>
      <c r="M9" s="790"/>
      <c r="N9" s="487" t="s">
        <v>42</v>
      </c>
      <c r="O9" s="487" t="s">
        <v>34</v>
      </c>
      <c r="P9" s="484"/>
      <c r="Q9" s="583"/>
      <c r="R9" s="487"/>
      <c r="S9" s="607"/>
      <c r="T9" s="806"/>
      <c r="U9" s="171" t="s">
        <v>81</v>
      </c>
      <c r="V9" s="650">
        <v>8</v>
      </c>
      <c r="W9" s="250"/>
      <c r="X9" s="311"/>
      <c r="Y9" s="250">
        <f>V9/100</f>
        <v>0.08</v>
      </c>
      <c r="Z9" s="290"/>
      <c r="AA9" s="905"/>
      <c r="AB9" s="650"/>
      <c r="AC9" s="650"/>
      <c r="AD9" s="281"/>
      <c r="AE9" s="240"/>
      <c r="AF9" s="281"/>
      <c r="AG9" s="290"/>
      <c r="AH9" s="208"/>
      <c r="AJ9" s="736"/>
      <c r="AK9" s="137"/>
      <c r="AL9" s="103"/>
      <c r="AM9" s="653"/>
      <c r="AN9" s="103"/>
      <c r="AO9" s="288"/>
      <c r="AP9" s="103"/>
      <c r="AQ9" s="430"/>
      <c r="AR9" s="703"/>
      <c r="AS9" s="703"/>
      <c r="AT9" s="155"/>
      <c r="AU9" s="155"/>
      <c r="AV9" s="155"/>
      <c r="AW9" s="155"/>
      <c r="AX9" s="155"/>
      <c r="AY9" s="155"/>
      <c r="AZ9" s="155"/>
    </row>
    <row r="10" spans="1:52" s="325" customFormat="1">
      <c r="A10" s="988"/>
      <c r="B10" s="806"/>
      <c r="C10" s="148"/>
      <c r="D10" s="149"/>
      <c r="E10" s="282"/>
      <c r="F10" s="244"/>
      <c r="G10" s="244"/>
      <c r="H10" s="292"/>
      <c r="I10" s="790"/>
      <c r="J10" s="530" t="s">
        <v>189</v>
      </c>
      <c r="K10" s="484" t="s">
        <v>53</v>
      </c>
      <c r="L10" s="575"/>
      <c r="M10" s="790"/>
      <c r="N10" s="494" t="s">
        <v>42</v>
      </c>
      <c r="O10" s="487">
        <v>5</v>
      </c>
      <c r="P10" s="484"/>
      <c r="Q10" s="583"/>
      <c r="R10" s="487">
        <f>O10/100</f>
        <v>0.05</v>
      </c>
      <c r="S10" s="607"/>
      <c r="T10" s="806"/>
      <c r="U10" s="171" t="s">
        <v>145</v>
      </c>
      <c r="V10" s="650">
        <v>20</v>
      </c>
      <c r="W10" s="250"/>
      <c r="X10" s="250"/>
      <c r="Y10" s="250">
        <f>V10/100</f>
        <v>0.2</v>
      </c>
      <c r="Z10" s="290"/>
      <c r="AA10" s="905"/>
      <c r="AB10" s="172"/>
      <c r="AC10" s="362"/>
      <c r="AD10" s="334"/>
      <c r="AE10" s="240"/>
      <c r="AF10" s="281"/>
      <c r="AG10" s="290"/>
      <c r="AH10" s="208"/>
      <c r="AJ10" s="155"/>
      <c r="AK10" s="137"/>
      <c r="AL10" s="103"/>
      <c r="AM10" s="653"/>
      <c r="AN10" s="103"/>
      <c r="AO10" s="103"/>
      <c r="AP10" s="103"/>
      <c r="AQ10" s="430"/>
      <c r="AR10" s="703"/>
      <c r="AS10" s="703"/>
      <c r="AT10" s="155"/>
      <c r="AU10" s="155"/>
      <c r="AV10" s="155"/>
      <c r="AW10" s="155"/>
      <c r="AX10" s="155"/>
      <c r="AY10" s="155"/>
      <c r="AZ10" s="155"/>
    </row>
    <row r="11" spans="1:52" s="325" customFormat="1">
      <c r="A11" s="989"/>
      <c r="B11" s="807"/>
      <c r="C11" s="143"/>
      <c r="D11" s="388"/>
      <c r="E11" s="282"/>
      <c r="F11" s="282"/>
      <c r="G11" s="282"/>
      <c r="H11" s="292"/>
      <c r="I11" s="790"/>
      <c r="J11" s="484" t="s">
        <v>141</v>
      </c>
      <c r="K11" s="484">
        <v>20</v>
      </c>
      <c r="L11" s="575"/>
      <c r="M11" s="791"/>
      <c r="N11" s="487"/>
      <c r="O11" s="487"/>
      <c r="P11" s="484"/>
      <c r="Q11" s="583"/>
      <c r="R11" s="487"/>
      <c r="S11" s="607"/>
      <c r="T11" s="807"/>
      <c r="U11" s="167"/>
      <c r="V11" s="166"/>
      <c r="W11" s="250"/>
      <c r="X11" s="250"/>
      <c r="Y11" s="250"/>
      <c r="Z11" s="290"/>
      <c r="AA11" s="906"/>
      <c r="AB11" s="172"/>
      <c r="AC11" s="171"/>
      <c r="AD11" s="240"/>
      <c r="AE11" s="240"/>
      <c r="AF11" s="281"/>
      <c r="AG11" s="290"/>
      <c r="AH11" s="208"/>
      <c r="AJ11" s="155"/>
      <c r="AK11" s="137"/>
      <c r="AL11" s="704"/>
      <c r="AM11" s="705"/>
      <c r="AN11" s="103"/>
      <c r="AO11" s="103"/>
      <c r="AP11" s="103"/>
      <c r="AQ11" s="430"/>
      <c r="AR11" s="703"/>
      <c r="AS11" s="703"/>
      <c r="AT11" s="155"/>
      <c r="AU11" s="155"/>
      <c r="AV11" s="155"/>
      <c r="AW11" s="155"/>
      <c r="AX11" s="155"/>
      <c r="AY11" s="155"/>
      <c r="AZ11" s="155"/>
    </row>
    <row r="12" spans="1:52" s="325" customFormat="1" ht="16.5" customHeight="1">
      <c r="A12" s="987" t="s">
        <v>29</v>
      </c>
      <c r="B12" s="805" t="s">
        <v>444</v>
      </c>
      <c r="C12" s="172" t="s">
        <v>217</v>
      </c>
      <c r="D12" s="171">
        <v>50</v>
      </c>
      <c r="E12" s="280"/>
      <c r="F12" s="280">
        <f>D12/55</f>
        <v>0.90909090909090906</v>
      </c>
      <c r="G12" s="244"/>
      <c r="H12" s="292"/>
      <c r="I12" s="790"/>
      <c r="J12" s="484" t="s">
        <v>177</v>
      </c>
      <c r="K12" s="484">
        <v>30</v>
      </c>
      <c r="L12" s="575"/>
      <c r="M12" s="789" t="s">
        <v>151</v>
      </c>
      <c r="N12" s="494" t="s">
        <v>28</v>
      </c>
      <c r="O12" s="494">
        <v>2</v>
      </c>
      <c r="P12" s="494"/>
      <c r="Q12" s="494"/>
      <c r="R12" s="487">
        <f>O12/100</f>
        <v>0.02</v>
      </c>
      <c r="S12" s="607"/>
      <c r="T12" s="904" t="s">
        <v>147</v>
      </c>
      <c r="U12" s="650" t="s">
        <v>32</v>
      </c>
      <c r="V12" s="650">
        <v>15</v>
      </c>
      <c r="W12" s="280"/>
      <c r="X12" s="280"/>
      <c r="Y12" s="244">
        <f>V12/100</f>
        <v>0.15</v>
      </c>
      <c r="Z12" s="292"/>
      <c r="AA12" s="904" t="s">
        <v>245</v>
      </c>
      <c r="AB12" s="650" t="s">
        <v>246</v>
      </c>
      <c r="AC12" s="650">
        <v>60</v>
      </c>
      <c r="AD12" s="176"/>
      <c r="AE12" s="176"/>
      <c r="AF12" s="378">
        <f>AC12/100</f>
        <v>0.6</v>
      </c>
      <c r="AG12" s="290"/>
      <c r="AH12" s="209"/>
      <c r="AJ12" s="155"/>
      <c r="AK12" s="137"/>
      <c r="AL12" s="653"/>
      <c r="AM12" s="653"/>
      <c r="AN12" s="694"/>
      <c r="AO12" s="694"/>
      <c r="AP12" s="475"/>
      <c r="AQ12" s="125"/>
      <c r="AR12" s="703"/>
      <c r="AS12" s="703"/>
      <c r="AT12" s="155"/>
      <c r="AU12" s="155"/>
      <c r="AV12" s="155"/>
      <c r="AW12" s="155"/>
      <c r="AX12" s="155"/>
      <c r="AY12" s="155"/>
      <c r="AZ12" s="155"/>
    </row>
    <row r="13" spans="1:52" s="325" customFormat="1" ht="16.5" customHeight="1">
      <c r="A13" s="988"/>
      <c r="B13" s="806"/>
      <c r="C13" s="650" t="s">
        <v>445</v>
      </c>
      <c r="D13" s="171">
        <v>30</v>
      </c>
      <c r="E13" s="280">
        <f>D13/90</f>
        <v>0.33333333333333331</v>
      </c>
      <c r="F13" s="244"/>
      <c r="G13" s="244"/>
      <c r="H13" s="292"/>
      <c r="I13" s="791"/>
      <c r="J13" s="530" t="s">
        <v>95</v>
      </c>
      <c r="K13" s="534">
        <v>30</v>
      </c>
      <c r="L13" s="575"/>
      <c r="M13" s="790"/>
      <c r="N13" s="486" t="s">
        <v>118</v>
      </c>
      <c r="O13" s="494">
        <v>35</v>
      </c>
      <c r="P13" s="494"/>
      <c r="Q13" s="487">
        <f>O13/35</f>
        <v>1</v>
      </c>
      <c r="R13" s="487"/>
      <c r="S13" s="607"/>
      <c r="T13" s="905"/>
      <c r="U13" s="171" t="s">
        <v>126</v>
      </c>
      <c r="V13" s="89">
        <v>25</v>
      </c>
      <c r="W13" s="280">
        <f>V13/70</f>
        <v>0.35714285714285715</v>
      </c>
      <c r="X13" s="244"/>
      <c r="Y13" s="244"/>
      <c r="Z13" s="292"/>
      <c r="AA13" s="905"/>
      <c r="AB13" s="650" t="s">
        <v>24</v>
      </c>
      <c r="AC13" s="650">
        <v>5</v>
      </c>
      <c r="AD13" s="176"/>
      <c r="AE13" s="378"/>
      <c r="AF13" s="378">
        <f>AC13/100</f>
        <v>0.05</v>
      </c>
      <c r="AG13" s="290"/>
      <c r="AH13" s="209"/>
      <c r="AJ13" s="155"/>
      <c r="AK13" s="137"/>
      <c r="AL13" s="103"/>
      <c r="AM13" s="653"/>
      <c r="AN13" s="694"/>
      <c r="AO13" s="475"/>
      <c r="AP13" s="475"/>
      <c r="AQ13" s="125"/>
      <c r="AR13" s="703"/>
      <c r="AS13" s="703"/>
      <c r="AT13" s="155"/>
      <c r="AU13" s="155"/>
      <c r="AV13" s="155"/>
      <c r="AW13" s="155"/>
      <c r="AX13" s="155"/>
      <c r="AY13" s="155"/>
      <c r="AZ13" s="155"/>
    </row>
    <row r="14" spans="1:52" s="325" customFormat="1" ht="16.5" customHeight="1">
      <c r="A14" s="988"/>
      <c r="B14" s="806"/>
      <c r="C14" s="172" t="s">
        <v>24</v>
      </c>
      <c r="D14" s="650">
        <v>20</v>
      </c>
      <c r="E14" s="244"/>
      <c r="F14" s="244"/>
      <c r="G14" s="244">
        <f t="shared" ref="G14" si="0">D14/100</f>
        <v>0.2</v>
      </c>
      <c r="H14" s="292"/>
      <c r="I14" s="789" t="s">
        <v>310</v>
      </c>
      <c r="J14" s="494" t="s">
        <v>309</v>
      </c>
      <c r="K14" s="484">
        <v>60</v>
      </c>
      <c r="L14" s="575"/>
      <c r="M14" s="790"/>
      <c r="N14" s="576" t="s">
        <v>24</v>
      </c>
      <c r="O14" s="494">
        <v>10</v>
      </c>
      <c r="P14" s="494"/>
      <c r="Q14" s="487"/>
      <c r="R14" s="487">
        <f>O14/100</f>
        <v>0.1</v>
      </c>
      <c r="S14" s="607"/>
      <c r="T14" s="905"/>
      <c r="U14" s="658" t="s">
        <v>24</v>
      </c>
      <c r="V14" s="171">
        <v>10</v>
      </c>
      <c r="W14" s="244"/>
      <c r="X14" s="244"/>
      <c r="Y14" s="244">
        <f t="shared" ref="Y14" si="1">V14/100</f>
        <v>0.1</v>
      </c>
      <c r="Z14" s="292"/>
      <c r="AA14" s="905"/>
      <c r="AB14" s="379" t="s">
        <v>291</v>
      </c>
      <c r="AC14" s="650">
        <v>30</v>
      </c>
      <c r="AD14" s="378"/>
      <c r="AE14" s="378">
        <f>AC14*0.8/35</f>
        <v>0.68571428571428572</v>
      </c>
      <c r="AF14" s="378"/>
      <c r="AG14" s="290"/>
      <c r="AH14" s="209"/>
      <c r="AJ14" s="155"/>
      <c r="AK14" s="137"/>
      <c r="AL14" s="103"/>
      <c r="AM14" s="103"/>
      <c r="AN14" s="475"/>
      <c r="AO14" s="475"/>
      <c r="AP14" s="475"/>
      <c r="AQ14" s="125"/>
      <c r="AR14" s="703"/>
      <c r="AS14" s="703"/>
      <c r="AT14" s="155"/>
      <c r="AU14" s="155"/>
      <c r="AV14" s="155"/>
      <c r="AW14" s="155"/>
      <c r="AX14" s="155"/>
      <c r="AY14" s="155"/>
      <c r="AZ14" s="155"/>
    </row>
    <row r="15" spans="1:52" s="325" customFormat="1" ht="16.5" customHeight="1">
      <c r="A15" s="988"/>
      <c r="B15" s="806"/>
      <c r="C15" s="171"/>
      <c r="D15" s="650"/>
      <c r="E15" s="282"/>
      <c r="F15" s="244"/>
      <c r="G15" s="244"/>
      <c r="H15" s="292"/>
      <c r="I15" s="790"/>
      <c r="J15" s="494"/>
      <c r="K15" s="484"/>
      <c r="L15" s="575"/>
      <c r="M15" s="790"/>
      <c r="N15" s="530" t="s">
        <v>95</v>
      </c>
      <c r="O15" s="494">
        <v>15</v>
      </c>
      <c r="P15" s="577"/>
      <c r="Q15" s="487">
        <f>O15/35</f>
        <v>0.42857142857142855</v>
      </c>
      <c r="R15" s="487"/>
      <c r="S15" s="607"/>
      <c r="T15" s="905"/>
      <c r="U15" s="650" t="s">
        <v>148</v>
      </c>
      <c r="V15" s="291">
        <v>26</v>
      </c>
      <c r="W15" s="280">
        <f>V15/100</f>
        <v>0.26</v>
      </c>
      <c r="X15" s="244"/>
      <c r="Y15" s="244"/>
      <c r="Z15" s="292"/>
      <c r="AA15" s="905"/>
      <c r="AB15" s="176"/>
      <c r="AC15" s="176"/>
      <c r="AD15" s="176"/>
      <c r="AE15" s="378"/>
      <c r="AF15" s="378"/>
      <c r="AG15" s="290"/>
      <c r="AH15" s="209"/>
      <c r="AJ15" s="155"/>
      <c r="AK15" s="137"/>
      <c r="AL15" s="653"/>
      <c r="AM15" s="122"/>
      <c r="AN15" s="694"/>
      <c r="AO15" s="475"/>
      <c r="AP15" s="475"/>
      <c r="AQ15" s="125"/>
      <c r="AR15" s="703"/>
      <c r="AS15" s="703"/>
      <c r="AT15" s="155"/>
      <c r="AU15" s="155"/>
      <c r="AV15" s="155"/>
      <c r="AW15" s="155"/>
      <c r="AX15" s="155"/>
      <c r="AY15" s="155"/>
      <c r="AZ15" s="155"/>
    </row>
    <row r="16" spans="1:52" s="325" customFormat="1" ht="18" customHeight="1">
      <c r="A16" s="989"/>
      <c r="B16" s="807"/>
      <c r="C16" s="172"/>
      <c r="D16" s="174"/>
      <c r="E16" s="282"/>
      <c r="F16" s="282"/>
      <c r="G16" s="244"/>
      <c r="H16" s="292"/>
      <c r="I16" s="790"/>
      <c r="J16" s="494"/>
      <c r="K16" s="484"/>
      <c r="L16" s="575"/>
      <c r="M16" s="791"/>
      <c r="N16" s="494"/>
      <c r="O16" s="494"/>
      <c r="P16" s="577"/>
      <c r="Q16" s="577"/>
      <c r="R16" s="577"/>
      <c r="S16" s="607"/>
      <c r="T16" s="906"/>
      <c r="U16" s="650" t="s">
        <v>119</v>
      </c>
      <c r="V16" s="650">
        <v>15</v>
      </c>
      <c r="W16" s="282"/>
      <c r="X16" s="282">
        <f>V16/35</f>
        <v>0.42857142857142855</v>
      </c>
      <c r="Y16" s="282"/>
      <c r="Z16" s="292"/>
      <c r="AA16" s="906"/>
      <c r="AB16" s="380"/>
      <c r="AC16" s="176"/>
      <c r="AD16" s="378"/>
      <c r="AE16" s="378"/>
      <c r="AF16" s="378"/>
      <c r="AG16" s="290"/>
      <c r="AH16" s="209"/>
      <c r="AJ16" s="155"/>
      <c r="AK16" s="137"/>
      <c r="AL16" s="653"/>
      <c r="AM16" s="653"/>
      <c r="AN16" s="706"/>
      <c r="AO16" s="706"/>
      <c r="AP16" s="706"/>
      <c r="AQ16" s="125"/>
      <c r="AR16" s="703"/>
      <c r="AS16" s="703"/>
      <c r="AT16" s="155"/>
      <c r="AU16" s="155"/>
      <c r="AV16" s="155"/>
      <c r="AW16" s="155"/>
      <c r="AX16" s="155"/>
      <c r="AY16" s="155"/>
      <c r="AZ16" s="155"/>
    </row>
    <row r="17" spans="1:52" ht="20.100000000000001" customHeight="1">
      <c r="A17" s="930" t="s">
        <v>63</v>
      </c>
      <c r="B17" s="777" t="s">
        <v>111</v>
      </c>
      <c r="C17" s="171" t="s">
        <v>112</v>
      </c>
      <c r="D17" s="388">
        <v>75</v>
      </c>
      <c r="E17" s="178"/>
      <c r="F17" s="178"/>
      <c r="G17" s="250">
        <f t="shared" ref="G17" si="2">D17/100</f>
        <v>0.75</v>
      </c>
      <c r="H17" s="292"/>
      <c r="I17" s="790"/>
      <c r="J17" s="494"/>
      <c r="K17" s="484"/>
      <c r="L17" s="575"/>
      <c r="M17" s="777" t="s">
        <v>416</v>
      </c>
      <c r="N17" s="486" t="s">
        <v>60</v>
      </c>
      <c r="O17" s="484">
        <v>75</v>
      </c>
      <c r="P17" s="532"/>
      <c r="Q17" s="532"/>
      <c r="R17" s="524">
        <f>O17/100</f>
        <v>0.75</v>
      </c>
      <c r="S17" s="607"/>
      <c r="T17" s="805" t="s">
        <v>152</v>
      </c>
      <c r="U17" s="171" t="s">
        <v>56</v>
      </c>
      <c r="V17" s="650">
        <v>75</v>
      </c>
      <c r="W17" s="271"/>
      <c r="X17" s="271"/>
      <c r="Y17" s="240">
        <f>V17/100</f>
        <v>0.75</v>
      </c>
      <c r="Z17" s="292"/>
      <c r="AA17" s="777" t="s">
        <v>416</v>
      </c>
      <c r="AB17" s="171" t="s">
        <v>56</v>
      </c>
      <c r="AC17" s="650">
        <v>75</v>
      </c>
      <c r="AD17" s="651"/>
      <c r="AE17" s="651"/>
      <c r="AF17" s="250">
        <f t="shared" ref="AF17" si="3">AC17/100</f>
        <v>0.75</v>
      </c>
      <c r="AG17" s="290"/>
      <c r="AH17" s="210"/>
      <c r="AK17" s="137"/>
      <c r="AL17" s="103"/>
      <c r="AM17" s="653"/>
      <c r="AN17" s="365"/>
      <c r="AO17" s="365"/>
      <c r="AP17" s="366"/>
      <c r="AQ17" s="125"/>
      <c r="AR17" s="429"/>
      <c r="AS17" s="429"/>
      <c r="AT17" s="386"/>
      <c r="AU17" s="386"/>
      <c r="AV17" s="386"/>
      <c r="AW17" s="386"/>
      <c r="AX17" s="386"/>
      <c r="AY17" s="386"/>
      <c r="AZ17" s="386"/>
    </row>
    <row r="18" spans="1:52" ht="20.100000000000001" customHeight="1">
      <c r="A18" s="931"/>
      <c r="B18" s="778"/>
      <c r="C18" s="786" t="s">
        <v>51</v>
      </c>
      <c r="D18" s="388"/>
      <c r="E18" s="250"/>
      <c r="F18" s="250"/>
      <c r="G18" s="250"/>
      <c r="H18" s="292"/>
      <c r="I18" s="790"/>
      <c r="J18" s="561"/>
      <c r="K18" s="494"/>
      <c r="L18" s="575"/>
      <c r="M18" s="778"/>
      <c r="N18" s="946" t="s">
        <v>61</v>
      </c>
      <c r="O18" s="486"/>
      <c r="P18" s="532"/>
      <c r="Q18" s="532"/>
      <c r="R18" s="532"/>
      <c r="S18" s="607"/>
      <c r="T18" s="806"/>
      <c r="U18" s="786" t="s">
        <v>51</v>
      </c>
      <c r="V18" s="171"/>
      <c r="W18" s="271"/>
      <c r="X18" s="271"/>
      <c r="Y18" s="271"/>
      <c r="Z18" s="292"/>
      <c r="AA18" s="778"/>
      <c r="AB18" s="786" t="s">
        <v>51</v>
      </c>
      <c r="AC18" s="171"/>
      <c r="AD18" s="250"/>
      <c r="AE18" s="250"/>
      <c r="AF18" s="250"/>
      <c r="AG18" s="290"/>
      <c r="AH18" s="210"/>
      <c r="AK18" s="137"/>
      <c r="AL18" s="60"/>
      <c r="AM18" s="103"/>
      <c r="AN18" s="365"/>
      <c r="AO18" s="365"/>
      <c r="AP18" s="365"/>
      <c r="AQ18" s="125"/>
      <c r="AR18" s="429"/>
      <c r="AS18" s="429"/>
      <c r="AT18" s="386"/>
      <c r="AU18" s="386"/>
      <c r="AV18" s="386"/>
      <c r="AW18" s="386"/>
      <c r="AX18" s="386"/>
      <c r="AY18" s="386"/>
      <c r="AZ18" s="386"/>
    </row>
    <row r="19" spans="1:52" ht="20.100000000000001" customHeight="1">
      <c r="A19" s="931"/>
      <c r="B19" s="778"/>
      <c r="C19" s="787"/>
      <c r="D19" s="171"/>
      <c r="E19" s="250"/>
      <c r="F19" s="250"/>
      <c r="G19" s="250"/>
      <c r="H19" s="292"/>
      <c r="I19" s="791"/>
      <c r="J19" s="577"/>
      <c r="K19" s="540"/>
      <c r="L19" s="575"/>
      <c r="M19" s="778"/>
      <c r="N19" s="947"/>
      <c r="O19" s="486"/>
      <c r="P19" s="532"/>
      <c r="Q19" s="532"/>
      <c r="R19" s="532"/>
      <c r="S19" s="607"/>
      <c r="T19" s="806"/>
      <c r="U19" s="787"/>
      <c r="V19" s="171"/>
      <c r="W19" s="271"/>
      <c r="X19" s="271"/>
      <c r="Y19" s="271"/>
      <c r="Z19" s="292"/>
      <c r="AA19" s="778"/>
      <c r="AB19" s="787"/>
      <c r="AC19" s="171"/>
      <c r="AD19" s="250"/>
      <c r="AE19" s="250"/>
      <c r="AF19" s="250"/>
      <c r="AG19" s="290"/>
      <c r="AH19" s="210"/>
      <c r="AK19" s="137"/>
      <c r="AL19" s="60"/>
      <c r="AM19" s="103"/>
      <c r="AN19" s="365"/>
      <c r="AO19" s="365"/>
      <c r="AP19" s="365"/>
      <c r="AQ19" s="125"/>
      <c r="AR19" s="429"/>
      <c r="AS19" s="429"/>
      <c r="AT19" s="386"/>
      <c r="AU19" s="386"/>
      <c r="AV19" s="386"/>
      <c r="AW19" s="386"/>
      <c r="AX19" s="386"/>
      <c r="AY19" s="386"/>
      <c r="AZ19" s="386"/>
    </row>
    <row r="20" spans="1:52" ht="20.100000000000001" customHeight="1">
      <c r="A20" s="931"/>
      <c r="B20" s="778"/>
      <c r="C20" s="787"/>
      <c r="D20" s="388"/>
      <c r="E20" s="250"/>
      <c r="F20" s="250"/>
      <c r="G20" s="250"/>
      <c r="H20" s="292"/>
      <c r="I20" s="789" t="s">
        <v>415</v>
      </c>
      <c r="J20" s="484" t="s">
        <v>125</v>
      </c>
      <c r="K20" s="484">
        <v>75</v>
      </c>
      <c r="L20" s="575"/>
      <c r="M20" s="778"/>
      <c r="N20" s="947"/>
      <c r="O20" s="484"/>
      <c r="P20" s="532"/>
      <c r="Q20" s="532"/>
      <c r="R20" s="532"/>
      <c r="S20" s="607"/>
      <c r="T20" s="806"/>
      <c r="U20" s="787"/>
      <c r="V20" s="171"/>
      <c r="W20" s="271"/>
      <c r="X20" s="271"/>
      <c r="Y20" s="271"/>
      <c r="Z20" s="292"/>
      <c r="AA20" s="778"/>
      <c r="AB20" s="787"/>
      <c r="AC20" s="171"/>
      <c r="AD20" s="250"/>
      <c r="AE20" s="250"/>
      <c r="AF20" s="250"/>
      <c r="AG20" s="290"/>
      <c r="AH20" s="210"/>
      <c r="AJ20" s="386"/>
      <c r="AK20" s="137"/>
      <c r="AL20" s="60"/>
      <c r="AM20" s="103"/>
      <c r="AN20" s="365"/>
      <c r="AO20" s="365"/>
      <c r="AP20" s="365"/>
      <c r="AQ20" s="125"/>
      <c r="AR20" s="429"/>
      <c r="AS20" s="429"/>
      <c r="AT20" s="386"/>
      <c r="AU20" s="386"/>
      <c r="AV20" s="386"/>
      <c r="AW20" s="386"/>
      <c r="AX20" s="386"/>
      <c r="AY20" s="386"/>
      <c r="AZ20" s="386"/>
    </row>
    <row r="21" spans="1:52" ht="20.100000000000001" customHeight="1">
      <c r="A21" s="932"/>
      <c r="B21" s="779"/>
      <c r="C21" s="788"/>
      <c r="D21" s="388"/>
      <c r="E21" s="250"/>
      <c r="F21" s="250"/>
      <c r="G21" s="250"/>
      <c r="H21" s="292"/>
      <c r="I21" s="790"/>
      <c r="J21" s="565"/>
      <c r="K21" s="486"/>
      <c r="L21" s="575"/>
      <c r="M21" s="779"/>
      <c r="N21" s="948"/>
      <c r="O21" s="484"/>
      <c r="P21" s="532"/>
      <c r="Q21" s="532"/>
      <c r="R21" s="532"/>
      <c r="S21" s="607"/>
      <c r="T21" s="807"/>
      <c r="U21" s="788"/>
      <c r="V21" s="171"/>
      <c r="W21" s="271"/>
      <c r="X21" s="271"/>
      <c r="Y21" s="271"/>
      <c r="Z21" s="292"/>
      <c r="AA21" s="779"/>
      <c r="AB21" s="788"/>
      <c r="AC21" s="171"/>
      <c r="AD21" s="250"/>
      <c r="AE21" s="250"/>
      <c r="AF21" s="250"/>
      <c r="AG21" s="290"/>
      <c r="AH21" s="210"/>
      <c r="AJ21" s="386"/>
      <c r="AK21" s="137"/>
      <c r="AL21" s="60"/>
      <c r="AM21" s="103"/>
      <c r="AN21" s="365"/>
      <c r="AO21" s="365"/>
      <c r="AP21" s="365"/>
      <c r="AQ21" s="125"/>
      <c r="AR21" s="429"/>
      <c r="AS21" s="429"/>
      <c r="AT21" s="386"/>
      <c r="AU21" s="386"/>
      <c r="AV21" s="386"/>
      <c r="AW21" s="386"/>
      <c r="AX21" s="386"/>
      <c r="AY21" s="386"/>
      <c r="AZ21" s="386"/>
    </row>
    <row r="22" spans="1:52" ht="20.100000000000001" customHeight="1">
      <c r="A22" s="984" t="s">
        <v>31</v>
      </c>
      <c r="B22" s="805" t="s">
        <v>190</v>
      </c>
      <c r="C22" s="388" t="s">
        <v>119</v>
      </c>
      <c r="D22" s="388">
        <v>10</v>
      </c>
      <c r="E22" s="383"/>
      <c r="F22" s="383">
        <f>D22/35</f>
        <v>0.2857142857142857</v>
      </c>
      <c r="G22" s="250"/>
      <c r="H22" s="292"/>
      <c r="I22" s="790"/>
      <c r="J22" s="494"/>
      <c r="K22" s="494"/>
      <c r="L22" s="575"/>
      <c r="M22" s="805" t="s">
        <v>237</v>
      </c>
      <c r="N22" s="174" t="s">
        <v>177</v>
      </c>
      <c r="O22" s="174">
        <v>20</v>
      </c>
      <c r="P22" s="654"/>
      <c r="Q22" s="654"/>
      <c r="R22" s="257">
        <f t="shared" ref="R22" si="4">O22/100</f>
        <v>0.2</v>
      </c>
      <c r="S22" s="292"/>
      <c r="T22" s="805" t="s">
        <v>312</v>
      </c>
      <c r="U22" s="650" t="s">
        <v>43</v>
      </c>
      <c r="V22" s="650">
        <v>10</v>
      </c>
      <c r="W22" s="311">
        <f>V22/85</f>
        <v>0.11764705882352941</v>
      </c>
      <c r="X22" s="311"/>
      <c r="Y22" s="145"/>
      <c r="Z22" s="292"/>
      <c r="AA22" s="941" t="s">
        <v>185</v>
      </c>
      <c r="AB22" s="650" t="s">
        <v>217</v>
      </c>
      <c r="AC22" s="650">
        <v>12</v>
      </c>
      <c r="AD22" s="271"/>
      <c r="AE22" s="271">
        <f>AC22/55</f>
        <v>0.21818181818181817</v>
      </c>
      <c r="AF22" s="240"/>
      <c r="AG22" s="290"/>
      <c r="AH22" s="209"/>
      <c r="AJ22" s="386"/>
      <c r="AK22" s="137"/>
      <c r="AL22" s="653"/>
      <c r="AM22" s="653"/>
      <c r="AN22" s="288"/>
      <c r="AO22" s="288"/>
      <c r="AP22" s="216"/>
      <c r="AQ22" s="125"/>
      <c r="AR22" s="429"/>
      <c r="AS22" s="429"/>
      <c r="AT22" s="386"/>
      <c r="AU22" s="386"/>
      <c r="AV22" s="386"/>
      <c r="AW22" s="386"/>
      <c r="AX22" s="386"/>
      <c r="AY22" s="386"/>
      <c r="AZ22" s="386"/>
    </row>
    <row r="23" spans="1:52" ht="20.100000000000001" customHeight="1">
      <c r="A23" s="985"/>
      <c r="B23" s="806"/>
      <c r="C23" s="171" t="s">
        <v>102</v>
      </c>
      <c r="D23" s="388">
        <v>40</v>
      </c>
      <c r="E23" s="383"/>
      <c r="F23" s="383"/>
      <c r="G23" s="250">
        <f>D23/100</f>
        <v>0.4</v>
      </c>
      <c r="H23" s="292"/>
      <c r="I23" s="790"/>
      <c r="J23" s="577"/>
      <c r="K23" s="577"/>
      <c r="L23" s="575"/>
      <c r="M23" s="806"/>
      <c r="N23" s="56" t="s">
        <v>443</v>
      </c>
      <c r="O23" s="174">
        <v>15</v>
      </c>
      <c r="P23" s="654"/>
      <c r="Q23" s="654">
        <f>O23/55</f>
        <v>0.27272727272727271</v>
      </c>
      <c r="R23" s="257"/>
      <c r="S23" s="292"/>
      <c r="T23" s="806"/>
      <c r="U23" s="650" t="s">
        <v>80</v>
      </c>
      <c r="V23" s="650">
        <v>15</v>
      </c>
      <c r="W23" s="311">
        <f>V23/90</f>
        <v>0.16666666666666666</v>
      </c>
      <c r="X23" s="311"/>
      <c r="Y23" s="145"/>
      <c r="Z23" s="292"/>
      <c r="AA23" s="942"/>
      <c r="AB23" s="171" t="s">
        <v>218</v>
      </c>
      <c r="AC23" s="650">
        <v>10</v>
      </c>
      <c r="AD23" s="271"/>
      <c r="AE23" s="271"/>
      <c r="AF23" s="240">
        <f>AC23/100</f>
        <v>0.1</v>
      </c>
      <c r="AG23" s="290"/>
      <c r="AH23" s="209"/>
      <c r="AJ23" s="386"/>
      <c r="AK23" s="137"/>
      <c r="AL23" s="653"/>
      <c r="AM23" s="653"/>
      <c r="AN23" s="288"/>
      <c r="AO23" s="288"/>
      <c r="AP23" s="216"/>
      <c r="AQ23" s="125"/>
      <c r="AR23" s="429"/>
      <c r="AS23" s="429"/>
      <c r="AT23" s="386"/>
      <c r="AU23" s="386"/>
      <c r="AV23" s="386"/>
      <c r="AW23" s="386"/>
      <c r="AX23" s="386"/>
      <c r="AY23" s="386"/>
      <c r="AZ23" s="386"/>
    </row>
    <row r="24" spans="1:52" ht="20.100000000000001" customHeight="1">
      <c r="A24" s="985"/>
      <c r="B24" s="806"/>
      <c r="C24" s="174"/>
      <c r="D24" s="171"/>
      <c r="E24" s="383"/>
      <c r="F24" s="383"/>
      <c r="G24" s="250"/>
      <c r="H24" s="169"/>
      <c r="I24" s="790"/>
      <c r="J24" s="598"/>
      <c r="K24" s="494"/>
      <c r="L24" s="575"/>
      <c r="M24" s="806"/>
      <c r="N24" s="650" t="s">
        <v>191</v>
      </c>
      <c r="O24" s="653" t="s">
        <v>205</v>
      </c>
      <c r="P24" s="654"/>
      <c r="Q24" s="654"/>
      <c r="R24" s="257"/>
      <c r="S24" s="221"/>
      <c r="T24" s="806"/>
      <c r="U24" s="650" t="s">
        <v>144</v>
      </c>
      <c r="V24" s="650">
        <v>12</v>
      </c>
      <c r="W24" s="311"/>
      <c r="X24" s="311">
        <f>V24/55</f>
        <v>0.21818181818181817</v>
      </c>
      <c r="Y24" s="145"/>
      <c r="Z24" s="292"/>
      <c r="AA24" s="942"/>
      <c r="AB24" s="171"/>
      <c r="AC24" s="171"/>
      <c r="AD24" s="271"/>
      <c r="AE24" s="271"/>
      <c r="AF24" s="271"/>
      <c r="AG24" s="169"/>
      <c r="AH24" s="209"/>
      <c r="AJ24" s="386"/>
      <c r="AK24" s="137"/>
      <c r="AL24" s="653"/>
      <c r="AM24" s="653"/>
      <c r="AN24" s="288"/>
      <c r="AO24" s="288"/>
      <c r="AP24" s="216"/>
      <c r="AQ24" s="125"/>
      <c r="AR24" s="429"/>
      <c r="AS24" s="429"/>
      <c r="AT24" s="386"/>
      <c r="AU24" s="386"/>
      <c r="AV24" s="386"/>
      <c r="AW24" s="386"/>
      <c r="AX24" s="386"/>
      <c r="AY24" s="386"/>
      <c r="AZ24" s="386"/>
    </row>
    <row r="25" spans="1:52" ht="20.100000000000001" customHeight="1">
      <c r="A25" s="985"/>
      <c r="B25" s="806"/>
      <c r="C25" s="143"/>
      <c r="D25" s="171"/>
      <c r="E25" s="271"/>
      <c r="F25" s="271"/>
      <c r="G25" s="271"/>
      <c r="H25" s="169"/>
      <c r="I25" s="790"/>
      <c r="J25" s="598"/>
      <c r="K25" s="494"/>
      <c r="L25" s="575"/>
      <c r="M25" s="806"/>
      <c r="N25" s="650" t="s">
        <v>172</v>
      </c>
      <c r="O25" s="171">
        <v>10</v>
      </c>
      <c r="P25" s="265"/>
      <c r="Q25" s="265"/>
      <c r="R25" s="265"/>
      <c r="S25" s="129"/>
      <c r="T25" s="806"/>
      <c r="U25" s="650" t="s">
        <v>28</v>
      </c>
      <c r="V25" s="650">
        <v>10</v>
      </c>
      <c r="W25" s="250"/>
      <c r="X25" s="250"/>
      <c r="Y25" s="145">
        <f>V25/100</f>
        <v>0.1</v>
      </c>
      <c r="Z25" s="292"/>
      <c r="AA25" s="942"/>
      <c r="AB25" s="171"/>
      <c r="AC25" s="171"/>
      <c r="AD25" s="271"/>
      <c r="AE25" s="271"/>
      <c r="AF25" s="271"/>
      <c r="AG25" s="169"/>
      <c r="AH25" s="209"/>
      <c r="AI25" s="60"/>
      <c r="AJ25" s="386"/>
      <c r="AK25" s="137"/>
      <c r="AL25" s="653"/>
      <c r="AM25" s="653"/>
      <c r="AN25" s="103"/>
      <c r="AO25" s="103"/>
      <c r="AP25" s="216"/>
      <c r="AQ25" s="125"/>
      <c r="AR25" s="429"/>
      <c r="AS25" s="429"/>
      <c r="AT25" s="386"/>
      <c r="AU25" s="386"/>
      <c r="AV25" s="386"/>
      <c r="AW25" s="386"/>
      <c r="AX25" s="386"/>
      <c r="AY25" s="386"/>
      <c r="AZ25" s="386"/>
    </row>
    <row r="26" spans="1:52" ht="20.100000000000001" customHeight="1">
      <c r="A26" s="986"/>
      <c r="B26" s="807"/>
      <c r="C26" s="143"/>
      <c r="D26" s="171"/>
      <c r="E26" s="271"/>
      <c r="F26" s="271"/>
      <c r="G26" s="271"/>
      <c r="H26" s="169"/>
      <c r="I26" s="791"/>
      <c r="J26" s="486"/>
      <c r="K26" s="484"/>
      <c r="L26" s="575"/>
      <c r="M26" s="807"/>
      <c r="N26" s="146"/>
      <c r="O26" s="171"/>
      <c r="P26" s="250"/>
      <c r="Q26" s="250"/>
      <c r="R26" s="250"/>
      <c r="S26" s="129"/>
      <c r="T26" s="807"/>
      <c r="U26" s="171" t="s">
        <v>24</v>
      </c>
      <c r="V26" s="171">
        <v>10</v>
      </c>
      <c r="W26" s="82"/>
      <c r="X26" s="82"/>
      <c r="Y26" s="82">
        <f>V26/100</f>
        <v>0.1</v>
      </c>
      <c r="Z26" s="292"/>
      <c r="AA26" s="943"/>
      <c r="AB26" s="171"/>
      <c r="AC26" s="171"/>
      <c r="AD26" s="271"/>
      <c r="AE26" s="271"/>
      <c r="AF26" s="271"/>
      <c r="AG26" s="169"/>
      <c r="AH26" s="209"/>
      <c r="AI26" s="60"/>
      <c r="AJ26" s="386"/>
      <c r="AK26" s="137"/>
      <c r="AL26" s="103"/>
      <c r="AM26" s="103"/>
      <c r="AN26" s="237"/>
      <c r="AO26" s="237"/>
      <c r="AP26" s="237"/>
      <c r="AQ26" s="125"/>
      <c r="AR26" s="429"/>
      <c r="AS26" s="429"/>
      <c r="AT26" s="386"/>
      <c r="AU26" s="386"/>
      <c r="AV26" s="386"/>
      <c r="AW26" s="386"/>
      <c r="AX26" s="386"/>
      <c r="AY26" s="386"/>
      <c r="AZ26" s="386"/>
    </row>
    <row r="27" spans="1:52">
      <c r="A27" s="382" t="s">
        <v>106</v>
      </c>
      <c r="B27" s="382" t="s">
        <v>54</v>
      </c>
      <c r="C27" s="102"/>
      <c r="D27" s="73"/>
      <c r="E27" s="73"/>
      <c r="F27" s="73"/>
      <c r="G27" s="73"/>
      <c r="H27" s="169"/>
      <c r="I27" s="541" t="s">
        <v>13</v>
      </c>
      <c r="J27" s="484" t="str">
        <f>月菜單!H23</f>
        <v>水果</v>
      </c>
      <c r="K27" s="486" t="s">
        <v>160</v>
      </c>
      <c r="L27" s="542"/>
      <c r="M27" s="566" t="s">
        <v>13</v>
      </c>
      <c r="N27" s="566"/>
      <c r="O27" s="561" t="s">
        <v>104</v>
      </c>
      <c r="P27"/>
      <c r="Q27" s="567"/>
      <c r="R27" s="567"/>
      <c r="S27" s="542"/>
      <c r="T27" s="391" t="s">
        <v>54</v>
      </c>
      <c r="U27" s="388"/>
      <c r="V27" s="56" t="s">
        <v>104</v>
      </c>
      <c r="W27" s="73"/>
      <c r="X27" s="73"/>
      <c r="Y27" s="73"/>
      <c r="Z27" s="169"/>
      <c r="AA27" s="382" t="s">
        <v>106</v>
      </c>
      <c r="AB27" s="388"/>
      <c r="AC27" s="56"/>
      <c r="AD27" s="73"/>
      <c r="AE27" s="73"/>
      <c r="AF27" s="73"/>
      <c r="AG27" s="169"/>
      <c r="AH27" s="386"/>
      <c r="AI27" s="386"/>
      <c r="AJ27" s="386"/>
      <c r="AK27" s="386"/>
      <c r="AL27" s="386"/>
      <c r="AM27" s="122"/>
      <c r="AN27" s="122"/>
      <c r="AO27" s="386"/>
      <c r="AP27" s="386"/>
      <c r="AQ27" s="386"/>
    </row>
    <row r="28" spans="1:52" ht="17.25" thickBot="1">
      <c r="A28" s="326" t="s">
        <v>107</v>
      </c>
      <c r="B28" s="83" t="s">
        <v>200</v>
      </c>
      <c r="C28" s="393" t="str">
        <f>月菜單!I22</f>
        <v>黑芝麻堅果奶</v>
      </c>
      <c r="D28" s="84" t="s">
        <v>163</v>
      </c>
      <c r="E28" s="266"/>
      <c r="F28" s="266"/>
      <c r="G28" s="266"/>
      <c r="H28" s="178"/>
      <c r="I28" s="543" t="s">
        <v>200</v>
      </c>
      <c r="J28" s="544" t="str">
        <f>月菜單!I23</f>
        <v>茶葉蛋</v>
      </c>
      <c r="K28" s="611"/>
      <c r="L28" s="546"/>
      <c r="M28" s="543" t="s">
        <v>200</v>
      </c>
      <c r="N28" s="544" t="str">
        <f>月菜單!I24</f>
        <v>堅果沙其馬</v>
      </c>
      <c r="O28" s="545"/>
      <c r="P28" s="568"/>
      <c r="Q28" s="568"/>
      <c r="R28" s="568"/>
      <c r="S28" s="546"/>
      <c r="T28" s="83" t="s">
        <v>200</v>
      </c>
      <c r="U28" s="180" t="str">
        <f>月菜單!I25</f>
        <v>福樂優格</v>
      </c>
      <c r="V28" s="84"/>
      <c r="W28" s="266"/>
      <c r="X28" s="266"/>
      <c r="Y28" s="266"/>
      <c r="Z28" s="169"/>
      <c r="AA28" s="83" t="s">
        <v>200</v>
      </c>
      <c r="AB28" s="393" t="str">
        <f>月菜單!I26</f>
        <v>水果</v>
      </c>
      <c r="AC28" s="84" t="s">
        <v>164</v>
      </c>
      <c r="AD28" s="266"/>
      <c r="AE28" s="266"/>
      <c r="AF28" s="266"/>
      <c r="AG28" s="169"/>
      <c r="AI28" s="386"/>
      <c r="AJ28" s="386"/>
      <c r="AK28" s="386"/>
      <c r="AL28" s="386"/>
      <c r="AM28" s="386"/>
      <c r="AN28" s="386"/>
    </row>
    <row r="29" spans="1:52" ht="20.100000000000001" customHeight="1">
      <c r="A29" s="869" t="s">
        <v>14</v>
      </c>
      <c r="B29" s="753" t="s">
        <v>15</v>
      </c>
      <c r="C29" s="981"/>
      <c r="D29" s="328"/>
      <c r="E29" s="331">
        <f>SUM(E5:E28)</f>
        <v>5.333333333333333</v>
      </c>
      <c r="F29" s="330">
        <f t="shared" ref="F29:G29" si="5">SUM(F5:F28)</f>
        <v>3.051948051948052</v>
      </c>
      <c r="G29" s="331">
        <f t="shared" si="5"/>
        <v>1.35</v>
      </c>
      <c r="H29" s="329"/>
      <c r="I29" s="867" t="s">
        <v>15</v>
      </c>
      <c r="J29" s="982"/>
      <c r="K29" s="569"/>
      <c r="L29" s="572"/>
      <c r="M29" s="867" t="s">
        <v>15</v>
      </c>
      <c r="N29" s="982"/>
      <c r="O29" s="569"/>
      <c r="P29" s="571">
        <f>SUM(P5:P28)</f>
        <v>6</v>
      </c>
      <c r="Q29" s="579">
        <f t="shared" ref="Q29:R29" si="6">SUM(Q5:Q28)</f>
        <v>3.5584415584415581</v>
      </c>
      <c r="R29" s="571">
        <f t="shared" si="6"/>
        <v>1.42</v>
      </c>
      <c r="S29" s="572"/>
      <c r="T29" s="753" t="s">
        <v>15</v>
      </c>
      <c r="U29" s="981"/>
      <c r="V29" s="328"/>
      <c r="W29" s="331">
        <f>SUM(W5:W28)</f>
        <v>6.9014565826330525</v>
      </c>
      <c r="X29" s="330">
        <f t="shared" ref="X29" si="7">SUM(X5:X28)</f>
        <v>2.5038961038961038</v>
      </c>
      <c r="Y29" s="331">
        <f t="shared" ref="Y29" si="8">SUM(Y5:Y28)</f>
        <v>1.6300000000000001</v>
      </c>
      <c r="Z29" s="329"/>
      <c r="AA29" s="753" t="s">
        <v>83</v>
      </c>
      <c r="AB29" s="981"/>
      <c r="AC29" s="320"/>
      <c r="AD29" s="331">
        <f>SUM(AD5:AD28)</f>
        <v>5</v>
      </c>
      <c r="AE29" s="330">
        <f t="shared" ref="AE29" si="9">SUM(AE5:AE28)</f>
        <v>2.761038961038961</v>
      </c>
      <c r="AF29" s="331">
        <f t="shared" ref="AF29" si="10">SUM(AF5:AF28)</f>
        <v>1.5</v>
      </c>
      <c r="AG29" s="384"/>
      <c r="AH29" s="761"/>
      <c r="AI29" s="855"/>
      <c r="AP29" s="386"/>
      <c r="AQ29" s="386"/>
      <c r="AR29" s="386"/>
      <c r="AS29" s="386"/>
      <c r="AT29" s="386"/>
      <c r="AU29" s="386"/>
      <c r="AV29" s="386"/>
      <c r="AW29" s="386"/>
      <c r="AX29" s="386"/>
      <c r="AY29" s="386"/>
      <c r="AZ29" s="386"/>
    </row>
    <row r="30" spans="1:52" ht="20.100000000000001" customHeight="1">
      <c r="A30" s="870"/>
      <c r="B30" s="755" t="s">
        <v>108</v>
      </c>
      <c r="C30" s="756"/>
      <c r="D30" s="273">
        <f>E29</f>
        <v>5.333333333333333</v>
      </c>
      <c r="E30" s="250"/>
      <c r="F30" s="250"/>
      <c r="G30" s="250"/>
      <c r="H30" s="169"/>
      <c r="I30" s="757" t="s">
        <v>64</v>
      </c>
      <c r="J30" s="758"/>
      <c r="K30" s="549" t="e">
        <f>#REF!</f>
        <v>#REF!</v>
      </c>
      <c r="L30" s="505"/>
      <c r="M30" s="757" t="s">
        <v>64</v>
      </c>
      <c r="N30" s="758"/>
      <c r="O30" s="549">
        <f>P29</f>
        <v>6</v>
      </c>
      <c r="P30" s="492"/>
      <c r="Q30" s="492"/>
      <c r="R30" s="492"/>
      <c r="S30" s="542"/>
      <c r="T30" s="755" t="s">
        <v>64</v>
      </c>
      <c r="U30" s="756"/>
      <c r="V30" s="273">
        <f>W29</f>
        <v>6.9014565826330525</v>
      </c>
      <c r="W30" s="250"/>
      <c r="X30" s="250"/>
      <c r="Y30" s="250"/>
      <c r="Z30" s="169"/>
      <c r="AA30" s="755" t="s">
        <v>84</v>
      </c>
      <c r="AB30" s="756"/>
      <c r="AC30" s="273">
        <f>AD29</f>
        <v>5</v>
      </c>
      <c r="AD30" s="250"/>
      <c r="AE30" s="250"/>
      <c r="AF30" s="250"/>
      <c r="AG30" s="86"/>
      <c r="AH30" s="761"/>
      <c r="AI30" s="855"/>
      <c r="AP30" s="386"/>
      <c r="AQ30" s="386"/>
      <c r="AR30" s="386"/>
      <c r="AS30" s="386"/>
      <c r="AT30" s="386"/>
      <c r="AU30" s="386"/>
      <c r="AV30" s="386"/>
      <c r="AW30" s="386"/>
      <c r="AX30" s="386"/>
      <c r="AY30" s="386"/>
      <c r="AZ30" s="386"/>
    </row>
    <row r="31" spans="1:52" ht="20.100000000000001" customHeight="1">
      <c r="A31" s="870"/>
      <c r="B31" s="755" t="s">
        <v>45</v>
      </c>
      <c r="C31" s="756"/>
      <c r="D31" s="179">
        <f>F29</f>
        <v>3.051948051948052</v>
      </c>
      <c r="E31" s="251"/>
      <c r="F31" s="251"/>
      <c r="G31" s="251"/>
      <c r="H31" s="169"/>
      <c r="I31" s="757" t="s">
        <v>45</v>
      </c>
      <c r="J31" s="758"/>
      <c r="K31" s="509" t="e">
        <f>#REF!</f>
        <v>#REF!</v>
      </c>
      <c r="L31" s="505"/>
      <c r="M31" s="757" t="s">
        <v>45</v>
      </c>
      <c r="N31" s="758"/>
      <c r="O31" s="509">
        <f>Q29</f>
        <v>3.5584415584415581</v>
      </c>
      <c r="P31" s="508"/>
      <c r="Q31" s="508"/>
      <c r="R31" s="508"/>
      <c r="S31" s="542"/>
      <c r="T31" s="755" t="s">
        <v>45</v>
      </c>
      <c r="U31" s="756"/>
      <c r="V31" s="179">
        <f>X29</f>
        <v>2.5038961038961038</v>
      </c>
      <c r="W31" s="251"/>
      <c r="X31" s="251"/>
      <c r="Y31" s="251"/>
      <c r="Z31" s="169"/>
      <c r="AA31" s="755" t="s">
        <v>85</v>
      </c>
      <c r="AB31" s="756"/>
      <c r="AC31" s="179">
        <f>AE29</f>
        <v>2.761038961038961</v>
      </c>
      <c r="AD31" s="251"/>
      <c r="AE31" s="251"/>
      <c r="AF31" s="251"/>
      <c r="AG31" s="169"/>
      <c r="AH31" s="761"/>
      <c r="AI31" s="855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</row>
    <row r="32" spans="1:52" ht="20.100000000000001" customHeight="1">
      <c r="A32" s="870"/>
      <c r="B32" s="755" t="s">
        <v>256</v>
      </c>
      <c r="C32" s="756"/>
      <c r="D32" s="179">
        <f>G29</f>
        <v>1.35</v>
      </c>
      <c r="E32" s="251"/>
      <c r="F32" s="251"/>
      <c r="G32" s="251"/>
      <c r="H32" s="169"/>
      <c r="I32" s="757" t="s">
        <v>250</v>
      </c>
      <c r="J32" s="758"/>
      <c r="K32" s="509" t="e">
        <f>#REF!</f>
        <v>#REF!</v>
      </c>
      <c r="L32" s="505"/>
      <c r="M32" s="757" t="s">
        <v>250</v>
      </c>
      <c r="N32" s="758"/>
      <c r="O32" s="509">
        <f>R29</f>
        <v>1.42</v>
      </c>
      <c r="P32" s="508"/>
      <c r="Q32" s="508"/>
      <c r="R32" s="508"/>
      <c r="S32" s="542"/>
      <c r="T32" s="755" t="s">
        <v>256</v>
      </c>
      <c r="U32" s="756"/>
      <c r="V32" s="179">
        <f>Y29</f>
        <v>1.6300000000000001</v>
      </c>
      <c r="W32" s="251"/>
      <c r="X32" s="251"/>
      <c r="Y32" s="251"/>
      <c r="Z32" s="169"/>
      <c r="AA32" s="755" t="s">
        <v>261</v>
      </c>
      <c r="AB32" s="756"/>
      <c r="AC32" s="179">
        <f>AF29</f>
        <v>1.5</v>
      </c>
      <c r="AD32" s="251"/>
      <c r="AE32" s="251"/>
      <c r="AF32" s="251"/>
      <c r="AG32" s="205"/>
      <c r="AH32" s="761"/>
      <c r="AI32" s="855"/>
      <c r="AP32" s="386"/>
      <c r="AQ32" s="386"/>
      <c r="AR32" s="386"/>
      <c r="AS32" s="386"/>
      <c r="AT32" s="386"/>
      <c r="AU32" s="386"/>
      <c r="AV32" s="386"/>
      <c r="AW32" s="386"/>
      <c r="AX32" s="386"/>
      <c r="AY32" s="386"/>
      <c r="AZ32" s="386"/>
    </row>
    <row r="33" spans="1:52">
      <c r="A33" s="870"/>
      <c r="B33" s="755" t="s">
        <v>262</v>
      </c>
      <c r="C33" s="756"/>
      <c r="D33" s="111"/>
      <c r="E33" s="252"/>
      <c r="F33" s="252"/>
      <c r="G33" s="252"/>
      <c r="H33" s="169"/>
      <c r="I33" s="757" t="s">
        <v>251</v>
      </c>
      <c r="J33" s="758"/>
      <c r="K33" s="553"/>
      <c r="L33" s="505"/>
      <c r="M33" s="757" t="s">
        <v>251</v>
      </c>
      <c r="N33" s="758"/>
      <c r="O33" s="553">
        <v>1</v>
      </c>
      <c r="P33" s="511"/>
      <c r="Q33" s="511"/>
      <c r="R33" s="511"/>
      <c r="S33" s="542"/>
      <c r="T33" s="755" t="s">
        <v>257</v>
      </c>
      <c r="U33" s="756"/>
      <c r="V33" s="111">
        <v>1</v>
      </c>
      <c r="W33" s="252"/>
      <c r="X33" s="252"/>
      <c r="Y33" s="252"/>
      <c r="Z33" s="169"/>
      <c r="AA33" s="755" t="s">
        <v>257</v>
      </c>
      <c r="AB33" s="756"/>
      <c r="AC33" s="111"/>
      <c r="AD33" s="252"/>
      <c r="AE33" s="252"/>
      <c r="AF33" s="252"/>
      <c r="AG33" s="169"/>
      <c r="AH33" s="761"/>
      <c r="AI33" s="855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</row>
    <row r="34" spans="1:52" ht="16.5" customHeight="1">
      <c r="A34" s="870"/>
      <c r="B34" s="755" t="s">
        <v>10</v>
      </c>
      <c r="C34" s="756"/>
      <c r="D34" s="87"/>
      <c r="E34" s="253"/>
      <c r="F34" s="253"/>
      <c r="G34" s="253"/>
      <c r="H34" s="53"/>
      <c r="I34" s="757" t="s">
        <v>10</v>
      </c>
      <c r="J34" s="758"/>
      <c r="K34" s="510"/>
      <c r="L34" s="505"/>
      <c r="M34" s="757" t="s">
        <v>10</v>
      </c>
      <c r="N34" s="758"/>
      <c r="O34" s="510"/>
      <c r="P34" s="513"/>
      <c r="Q34" s="513"/>
      <c r="R34" s="513"/>
      <c r="S34" s="574"/>
      <c r="T34" s="755" t="s">
        <v>10</v>
      </c>
      <c r="U34" s="756"/>
      <c r="V34" s="87"/>
      <c r="W34" s="253"/>
      <c r="X34" s="253"/>
      <c r="Y34" s="253"/>
      <c r="Z34" s="53"/>
      <c r="AA34" s="755" t="s">
        <v>10</v>
      </c>
      <c r="AB34" s="756"/>
      <c r="AC34" s="87"/>
      <c r="AD34" s="253"/>
      <c r="AE34" s="253"/>
      <c r="AF34" s="253"/>
      <c r="AG34" s="53"/>
      <c r="AH34" s="761"/>
      <c r="AI34" s="855"/>
    </row>
    <row r="35" spans="1:52" s="35" customFormat="1">
      <c r="A35" s="870"/>
      <c r="B35" s="755" t="s">
        <v>109</v>
      </c>
      <c r="C35" s="756"/>
      <c r="D35" s="161">
        <v>2.5</v>
      </c>
      <c r="E35" s="254"/>
      <c r="F35" s="254"/>
      <c r="G35" s="254"/>
      <c r="H35" s="118"/>
      <c r="I35" s="757" t="s">
        <v>9</v>
      </c>
      <c r="J35" s="758"/>
      <c r="K35" s="592">
        <v>2.5</v>
      </c>
      <c r="L35" s="505"/>
      <c r="M35" s="757" t="s">
        <v>9</v>
      </c>
      <c r="N35" s="758"/>
      <c r="O35" s="592">
        <v>2.5</v>
      </c>
      <c r="P35" s="516"/>
      <c r="Q35" s="516"/>
      <c r="R35" s="516"/>
      <c r="S35" s="575"/>
      <c r="T35" s="755" t="s">
        <v>9</v>
      </c>
      <c r="U35" s="756"/>
      <c r="V35" s="161">
        <v>2.5</v>
      </c>
      <c r="W35" s="254"/>
      <c r="X35" s="254"/>
      <c r="Y35" s="254"/>
      <c r="Z35" s="118"/>
      <c r="AA35" s="755" t="s">
        <v>9</v>
      </c>
      <c r="AB35" s="756"/>
      <c r="AC35" s="161">
        <v>2.5</v>
      </c>
      <c r="AD35" s="254"/>
      <c r="AE35" s="254"/>
      <c r="AF35" s="254"/>
      <c r="AG35" s="99"/>
      <c r="AH35" s="761"/>
      <c r="AI35" s="855"/>
    </row>
    <row r="36" spans="1:52" s="35" customFormat="1" ht="17.25" thickBot="1">
      <c r="A36" s="983"/>
      <c r="B36" s="952" t="s">
        <v>110</v>
      </c>
      <c r="C36" s="977"/>
      <c r="D36" s="98">
        <f>D30*70+D31*75+D32*25+D33*60+D34*120+D35*45</f>
        <v>748.47943722943728</v>
      </c>
      <c r="E36" s="255"/>
      <c r="F36" s="255"/>
      <c r="G36" s="255"/>
      <c r="H36" s="116"/>
      <c r="I36" s="951" t="s">
        <v>101</v>
      </c>
      <c r="J36" s="980"/>
      <c r="K36" s="518" t="e">
        <f>K30*70+K31*75+K32*25+K33*60+K34*120+K35*45</f>
        <v>#REF!</v>
      </c>
      <c r="L36" s="612"/>
      <c r="M36" s="951" t="s">
        <v>101</v>
      </c>
      <c r="N36" s="980"/>
      <c r="O36" s="518">
        <f>O30*70+O31*75+O32*25+O33*60+O34*120+O35*45</f>
        <v>894.88311688311683</v>
      </c>
      <c r="P36" s="519"/>
      <c r="Q36" s="519"/>
      <c r="R36" s="519"/>
      <c r="S36" s="608"/>
      <c r="T36" s="978" t="s">
        <v>101</v>
      </c>
      <c r="U36" s="979"/>
      <c r="V36" s="98">
        <f>V30*70+V31*75+V32*25+V33*60+V34*120+V35*45</f>
        <v>884.14416857652145</v>
      </c>
      <c r="W36" s="255"/>
      <c r="X36" s="255"/>
      <c r="Y36" s="255"/>
      <c r="Z36" s="116"/>
      <c r="AA36" s="952" t="s">
        <v>65</v>
      </c>
      <c r="AB36" s="977"/>
      <c r="AC36" s="98">
        <f>AC30*70+AC31*75+AC32*25+AC33*60+AC34*120+AC35*45</f>
        <v>707.07792207792204</v>
      </c>
      <c r="AD36" s="255"/>
      <c r="AE36" s="255"/>
      <c r="AF36" s="255"/>
      <c r="AG36" s="206"/>
      <c r="AH36" s="976"/>
      <c r="AI36" s="950"/>
      <c r="AJ36" s="121"/>
      <c r="AK36" s="151"/>
    </row>
    <row r="37" spans="1:52" s="39" customFormat="1" ht="19.5">
      <c r="A37" s="896" t="s">
        <v>16</v>
      </c>
      <c r="B37" s="896"/>
      <c r="C37" s="896"/>
      <c r="D37" s="896"/>
      <c r="E37" s="896"/>
      <c r="F37" s="896"/>
      <c r="G37" s="896"/>
      <c r="H37" s="896"/>
      <c r="I37" s="896"/>
      <c r="J37" s="896"/>
      <c r="K37" s="896"/>
      <c r="L37" s="45"/>
      <c r="M37" s="61"/>
      <c r="N37" s="61"/>
      <c r="O37" s="61"/>
      <c r="P37" s="61"/>
      <c r="Q37" s="61"/>
      <c r="R37" s="61"/>
      <c r="S37" s="61"/>
      <c r="T37" s="61"/>
      <c r="U37" s="58"/>
      <c r="W37" s="61"/>
      <c r="X37" s="61"/>
      <c r="Y37" s="61"/>
      <c r="AD37" s="61"/>
      <c r="AE37" s="61"/>
      <c r="AF37" s="61"/>
      <c r="AH37" s="58"/>
      <c r="AI37" s="58"/>
      <c r="AJ37" s="58"/>
      <c r="AK37" s="58"/>
      <c r="AL37" s="58"/>
    </row>
    <row r="38" spans="1:52" s="41" customFormat="1" ht="19.5">
      <c r="A38" s="735" t="s">
        <v>12</v>
      </c>
      <c r="B38" s="735"/>
      <c r="C38" s="735"/>
      <c r="D38" s="735"/>
      <c r="E38" s="735"/>
      <c r="F38" s="735"/>
      <c r="G38" s="735"/>
      <c r="H38" s="735"/>
      <c r="I38" s="735"/>
      <c r="J38" s="735"/>
      <c r="K38" s="735"/>
      <c r="L38" s="735"/>
      <c r="M38" s="735"/>
      <c r="N38" s="735"/>
      <c r="O38" s="735"/>
      <c r="P38" s="735"/>
      <c r="Q38" s="735"/>
      <c r="R38" s="735"/>
      <c r="S38" s="735"/>
      <c r="T38" s="735"/>
      <c r="U38" s="735"/>
      <c r="V38" s="40"/>
      <c r="W38" s="40"/>
      <c r="X38" s="40"/>
      <c r="Y38" s="40"/>
      <c r="AD38" s="40"/>
      <c r="AE38" s="40"/>
      <c r="AF38" s="40"/>
      <c r="AH38" s="40"/>
      <c r="AI38" s="40"/>
      <c r="AJ38" s="40"/>
      <c r="AK38" s="40"/>
      <c r="AL38" s="40"/>
    </row>
    <row r="39" spans="1:52" s="41" customFormat="1" ht="19.5">
      <c r="A39" s="62" t="s">
        <v>11</v>
      </c>
      <c r="B39" s="62"/>
      <c r="C39" s="62"/>
      <c r="D39" s="40"/>
      <c r="H39" s="45"/>
      <c r="I39" s="45"/>
      <c r="J39" s="45"/>
      <c r="K39" s="62"/>
      <c r="L39" s="44"/>
      <c r="M39" s="45"/>
      <c r="N39" s="45"/>
      <c r="O39" s="45"/>
      <c r="S39" s="45"/>
      <c r="T39" s="46"/>
      <c r="U39" s="40"/>
      <c r="V39" s="40"/>
    </row>
    <row r="40" spans="1:52" s="23" customFormat="1" ht="25.5" customHeight="1">
      <c r="A40" s="22"/>
      <c r="B40" s="332" t="s">
        <v>90</v>
      </c>
      <c r="D40" s="22"/>
      <c r="E40" s="22"/>
      <c r="F40" s="22"/>
      <c r="G40" s="22"/>
      <c r="I40" s="332" t="s">
        <v>91</v>
      </c>
      <c r="J40" s="22"/>
      <c r="L40" s="22"/>
      <c r="N40" s="333" t="s">
        <v>92</v>
      </c>
      <c r="O40" s="22"/>
      <c r="P40" s="22"/>
      <c r="Q40" s="22"/>
      <c r="R40" s="22"/>
      <c r="S40" s="22"/>
      <c r="V40" s="333"/>
      <c r="W40" s="22"/>
      <c r="X40" s="22"/>
      <c r="Y40" s="22"/>
      <c r="AD40" s="22"/>
      <c r="AE40" s="22"/>
      <c r="AF40" s="22"/>
    </row>
    <row r="41" spans="1:52">
      <c r="A41" s="386"/>
      <c r="B41" s="386"/>
      <c r="C41" s="122"/>
      <c r="D41" s="386"/>
      <c r="H41" s="386"/>
      <c r="I41" s="386"/>
      <c r="J41" s="122"/>
      <c r="K41" s="386"/>
      <c r="L41" s="386"/>
      <c r="M41" s="386"/>
      <c r="N41" s="386"/>
      <c r="O41" s="386"/>
      <c r="S41" s="386"/>
      <c r="T41" s="122"/>
      <c r="U41" s="386"/>
    </row>
    <row r="43" spans="1:52">
      <c r="I43" s="801"/>
      <c r="J43" s="122"/>
      <c r="K43" s="392"/>
      <c r="L43" s="392"/>
    </row>
    <row r="44" spans="1:52">
      <c r="I44" s="801"/>
      <c r="J44" s="122"/>
      <c r="K44" s="392"/>
      <c r="L44" s="392"/>
    </row>
    <row r="45" spans="1:52">
      <c r="I45" s="801"/>
      <c r="J45" s="122"/>
      <c r="K45" s="103"/>
      <c r="L45" s="392"/>
    </row>
    <row r="46" spans="1:52">
      <c r="I46" s="801"/>
      <c r="J46" s="122"/>
      <c r="K46" s="392"/>
      <c r="L46" s="392"/>
    </row>
    <row r="47" spans="1:52">
      <c r="I47" s="801"/>
      <c r="J47" s="138"/>
      <c r="K47" s="392"/>
      <c r="L47" s="392"/>
    </row>
  </sheetData>
  <mergeCells count="101">
    <mergeCell ref="AH30:AI30"/>
    <mergeCell ref="AA30:AB30"/>
    <mergeCell ref="M30:N30"/>
    <mergeCell ref="I30:J30"/>
    <mergeCell ref="AH36:AI36"/>
    <mergeCell ref="AA36:AB36"/>
    <mergeCell ref="M36:N36"/>
    <mergeCell ref="I36:J36"/>
    <mergeCell ref="B36:C36"/>
    <mergeCell ref="AH35:AI35"/>
    <mergeCell ref="AA35:AB35"/>
    <mergeCell ref="T35:U35"/>
    <mergeCell ref="M35:N35"/>
    <mergeCell ref="I35:J35"/>
    <mergeCell ref="B35:C35"/>
    <mergeCell ref="I43:I47"/>
    <mergeCell ref="A37:K37"/>
    <mergeCell ref="A38:U38"/>
    <mergeCell ref="AH32:AI32"/>
    <mergeCell ref="AH34:AI34"/>
    <mergeCell ref="AA31:AB31"/>
    <mergeCell ref="AH31:AI31"/>
    <mergeCell ref="T34:U34"/>
    <mergeCell ref="B33:C33"/>
    <mergeCell ref="B34:C34"/>
    <mergeCell ref="I34:J34"/>
    <mergeCell ref="M34:N34"/>
    <mergeCell ref="AA34:AB34"/>
    <mergeCell ref="AH33:AI33"/>
    <mergeCell ref="AA33:AB33"/>
    <mergeCell ref="M33:N33"/>
    <mergeCell ref="I33:J33"/>
    <mergeCell ref="AA32:AB32"/>
    <mergeCell ref="B17:B21"/>
    <mergeCell ref="A7:A11"/>
    <mergeCell ref="T7:T11"/>
    <mergeCell ref="T12:T16"/>
    <mergeCell ref="T17:T21"/>
    <mergeCell ref="U18:U21"/>
    <mergeCell ref="T22:T26"/>
    <mergeCell ref="AH3:AI3"/>
    <mergeCell ref="A5:A6"/>
    <mergeCell ref="B5:B6"/>
    <mergeCell ref="T5:T6"/>
    <mergeCell ref="A12:A16"/>
    <mergeCell ref="B12:B16"/>
    <mergeCell ref="B7:B11"/>
    <mergeCell ref="A22:A26"/>
    <mergeCell ref="B22:B26"/>
    <mergeCell ref="AA22:AA26"/>
    <mergeCell ref="C18:C21"/>
    <mergeCell ref="A17:A21"/>
    <mergeCell ref="M5:M6"/>
    <mergeCell ref="I6:I13"/>
    <mergeCell ref="I14:I19"/>
    <mergeCell ref="I20:I26"/>
    <mergeCell ref="AJ3:AK3"/>
    <mergeCell ref="A1:AG1"/>
    <mergeCell ref="D2:J2"/>
    <mergeCell ref="L2:S2"/>
    <mergeCell ref="U2:AG2"/>
    <mergeCell ref="B3:C3"/>
    <mergeCell ref="D3:H3"/>
    <mergeCell ref="I3:J3"/>
    <mergeCell ref="K3:L3"/>
    <mergeCell ref="M3:N3"/>
    <mergeCell ref="O3:S3"/>
    <mergeCell ref="T3:U3"/>
    <mergeCell ref="V3:Z3"/>
    <mergeCell ref="AA3:AB3"/>
    <mergeCell ref="AC3:AG3"/>
    <mergeCell ref="A29:A36"/>
    <mergeCell ref="B29:C29"/>
    <mergeCell ref="I29:J29"/>
    <mergeCell ref="B31:C31"/>
    <mergeCell ref="I31:J31"/>
    <mergeCell ref="M31:N31"/>
    <mergeCell ref="B30:C30"/>
    <mergeCell ref="T30:U30"/>
    <mergeCell ref="T31:U31"/>
    <mergeCell ref="T32:U32"/>
    <mergeCell ref="T33:U33"/>
    <mergeCell ref="B32:C32"/>
    <mergeCell ref="I32:J32"/>
    <mergeCell ref="M32:N32"/>
    <mergeCell ref="T36:U36"/>
    <mergeCell ref="AJ5:AJ9"/>
    <mergeCell ref="AB18:AB21"/>
    <mergeCell ref="M29:N29"/>
    <mergeCell ref="AA12:AA16"/>
    <mergeCell ref="AA17:AA21"/>
    <mergeCell ref="AH29:AI29"/>
    <mergeCell ref="AA29:AB29"/>
    <mergeCell ref="T29:U29"/>
    <mergeCell ref="AA5:AA6"/>
    <mergeCell ref="AA7:AA11"/>
    <mergeCell ref="M7:M11"/>
    <mergeCell ref="M12:M16"/>
    <mergeCell ref="M17:M21"/>
    <mergeCell ref="N18:N21"/>
    <mergeCell ref="M22:M26"/>
  </mergeCells>
  <phoneticPr fontId="1" type="noConversion"/>
  <pageMargins left="0.70866141732283461" right="0.70866141732283461" top="0.74803149606299213" bottom="0.74803149606299213" header="0.31496062992125984" footer="0.31496062992125984"/>
  <pageSetup paperSize="9" scale="69" fitToWidth="0" orientation="landscape" r:id="rId1"/>
  <colBreaks count="1" manualBreakCount="1"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7</vt:i4>
      </vt:variant>
    </vt:vector>
  </HeadingPairs>
  <TitlesOfParts>
    <vt:vector size="17" baseType="lpstr">
      <vt:lpstr>月菜單</vt:lpstr>
      <vt:lpstr>Sheet1</vt:lpstr>
      <vt:lpstr>Sheet2</vt:lpstr>
      <vt:lpstr>Sheet3</vt:lpstr>
      <vt:lpstr>2月</vt:lpstr>
      <vt:lpstr>第1週</vt:lpstr>
      <vt:lpstr>第2週</vt:lpstr>
      <vt:lpstr>第3週</vt:lpstr>
      <vt:lpstr>第4週</vt:lpstr>
      <vt:lpstr>第5週</vt:lpstr>
      <vt:lpstr>'2月'!Print_Area</vt:lpstr>
      <vt:lpstr>月菜單!Print_Area</vt:lpstr>
      <vt:lpstr>第1週!Print_Area</vt:lpstr>
      <vt:lpstr>第2週!Print_Area</vt:lpstr>
      <vt:lpstr>第3週!Print_Area</vt:lpstr>
      <vt:lpstr>第4週!Print_Area</vt:lpstr>
      <vt:lpstr>第5週!Print_Area</vt:lpstr>
    </vt:vector>
  </TitlesOfParts>
  <Company>e-kitchen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user</cp:lastModifiedBy>
  <cp:lastPrinted>2026-01-19T06:28:55Z</cp:lastPrinted>
  <dcterms:created xsi:type="dcterms:W3CDTF">2005-05-16T01:42:21Z</dcterms:created>
  <dcterms:modified xsi:type="dcterms:W3CDTF">2026-02-23T00:53:27Z</dcterms:modified>
</cp:coreProperties>
</file>