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 tabRatio="697" activeTab="8"/>
  </bookViews>
  <sheets>
    <sheet name="月菜單" sheetId="12" r:id="rId1"/>
    <sheet name="Sheet1" sheetId="4" state="hidden" r:id="rId2"/>
    <sheet name="Sheet2" sheetId="5" state="hidden" r:id="rId3"/>
    <sheet name="Sheet3" sheetId="6" state="hidden" r:id="rId4"/>
    <sheet name="第1週" sheetId="15" r:id="rId5"/>
    <sheet name="第2週" sheetId="14" r:id="rId6"/>
    <sheet name="第3週" sheetId="19" r:id="rId7"/>
    <sheet name="第4週" sheetId="20" r:id="rId8"/>
    <sheet name="第5週" sheetId="21" r:id="rId9"/>
  </sheets>
  <externalReferences>
    <externalReference r:id="rId10"/>
  </externalReferences>
  <definedNames>
    <definedName name="_xlnm.Print_Area" localSheetId="0">月菜單!$A$1:$P$28</definedName>
    <definedName name="_xlnm.Print_Area" localSheetId="4">第1週!$A$1:$AJ$39</definedName>
    <definedName name="_xlnm.Print_Area" localSheetId="5">第2週!$A$1:$AJ$39</definedName>
    <definedName name="_xlnm.Print_Area" localSheetId="6">第3週!$A$1:$AC$39</definedName>
    <definedName name="_xlnm.Print_Area" localSheetId="7">第4週!$A$1:$AJ$39</definedName>
    <definedName name="_xlnm.Print_Area" localSheetId="8">第5週!$A$1:$AJ$40</definedName>
    <definedName name="湯品">[1]菜單!$F$2:$F$46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8" i="20" l="1"/>
  <c r="Q28" i="20"/>
  <c r="J27" i="20"/>
  <c r="C28" i="20"/>
  <c r="AE28" i="20"/>
  <c r="AE28" i="19"/>
  <c r="X28" i="14"/>
  <c r="X27" i="19"/>
  <c r="Q28" i="19"/>
  <c r="C28" i="19"/>
  <c r="AE28" i="14"/>
  <c r="Q28" i="14"/>
  <c r="C28" i="14"/>
  <c r="Z22" i="15"/>
  <c r="AC22" i="15"/>
  <c r="Z23" i="15"/>
  <c r="AB23" i="15"/>
  <c r="Z24" i="15"/>
  <c r="AC24" i="15"/>
  <c r="AA23" i="14"/>
  <c r="AB22" i="14"/>
  <c r="U23" i="14"/>
  <c r="S23" i="14"/>
  <c r="V22" i="14"/>
  <c r="S22" i="14"/>
  <c r="AG17" i="20"/>
  <c r="Z17" i="20"/>
  <c r="S17" i="20"/>
  <c r="Z17" i="19"/>
  <c r="AG17" i="19"/>
  <c r="S17" i="19"/>
  <c r="AA23" i="19"/>
  <c r="AC14" i="19"/>
  <c r="AC8" i="19"/>
  <c r="AB7" i="19"/>
  <c r="F10" i="12"/>
  <c r="F13" i="12"/>
  <c r="J27" i="21"/>
  <c r="C28" i="21"/>
  <c r="M22" i="21"/>
  <c r="N17" i="21"/>
  <c r="L17" i="21"/>
  <c r="N17" i="20"/>
  <c r="M9" i="21"/>
  <c r="L5" i="21"/>
  <c r="G24" i="21"/>
  <c r="F23" i="21"/>
  <c r="H22" i="21"/>
  <c r="H17" i="21"/>
  <c r="E17" i="21"/>
  <c r="E14" i="21"/>
  <c r="E13" i="21"/>
  <c r="E12" i="21"/>
  <c r="G13" i="21"/>
  <c r="H12" i="21"/>
  <c r="E8" i="21"/>
  <c r="E7" i="21"/>
  <c r="G8" i="21"/>
  <c r="H7" i="21"/>
  <c r="AJ14" i="20"/>
  <c r="AG14" i="20"/>
  <c r="AI13" i="20"/>
  <c r="AG13" i="20"/>
  <c r="AI12" i="20"/>
  <c r="AG12" i="20"/>
  <c r="AI13" i="19"/>
  <c r="AJ12" i="19"/>
  <c r="G22" i="12"/>
  <c r="E25" i="15"/>
  <c r="AG14" i="19"/>
  <c r="AH16" i="14"/>
  <c r="AH15" i="14"/>
  <c r="AG14" i="14"/>
  <c r="AI13" i="14"/>
  <c r="AI12" i="14"/>
  <c r="G23" i="19" l="1"/>
  <c r="M22" i="19"/>
  <c r="H17" i="19"/>
  <c r="E17" i="19"/>
  <c r="H15" i="20"/>
  <c r="E15" i="20"/>
  <c r="H14" i="20"/>
  <c r="E14" i="20"/>
  <c r="G13" i="20"/>
  <c r="E13" i="20"/>
  <c r="F12" i="20"/>
  <c r="E12" i="20"/>
  <c r="H25" i="19"/>
  <c r="E25" i="19"/>
  <c r="H24" i="19"/>
  <c r="E24" i="19"/>
  <c r="E23" i="19"/>
  <c r="H22" i="19"/>
  <c r="E22" i="19"/>
  <c r="G16" i="19"/>
  <c r="E16" i="19"/>
  <c r="H15" i="19"/>
  <c r="E15" i="19"/>
  <c r="H14" i="19"/>
  <c r="E14" i="19"/>
  <c r="H13" i="19"/>
  <c r="E13" i="19"/>
  <c r="F12" i="19"/>
  <c r="E12" i="19"/>
  <c r="H10" i="19"/>
  <c r="E10" i="19"/>
  <c r="H9" i="19"/>
  <c r="E9" i="19"/>
  <c r="H8" i="19"/>
  <c r="E8" i="19"/>
  <c r="G7" i="19"/>
  <c r="E7" i="19"/>
  <c r="Z12" i="19"/>
  <c r="AB12" i="19"/>
  <c r="Z13" i="19"/>
  <c r="AC13" i="19"/>
  <c r="Z14" i="19"/>
  <c r="Z15" i="19"/>
  <c r="AA15" i="19"/>
  <c r="AC17" i="19"/>
  <c r="AB18" i="19"/>
  <c r="AC19" i="19"/>
  <c r="Z23" i="19"/>
  <c r="Z24" i="19"/>
  <c r="AB24" i="19"/>
  <c r="Z27" i="19"/>
  <c r="AG17" i="14"/>
  <c r="AJ17" i="14"/>
  <c r="AG22" i="14"/>
  <c r="AJ22" i="14"/>
  <c r="AG23" i="14"/>
  <c r="AI23" i="14"/>
  <c r="AG24" i="14"/>
  <c r="AJ24" i="14"/>
  <c r="AG25" i="14"/>
  <c r="AI25" i="14"/>
  <c r="AG26" i="14"/>
  <c r="V9" i="14"/>
  <c r="S9" i="14"/>
  <c r="S12" i="14"/>
  <c r="S13" i="14"/>
  <c r="S14" i="14"/>
  <c r="S15" i="14"/>
  <c r="V17" i="14"/>
  <c r="U15" i="14"/>
  <c r="V14" i="14"/>
  <c r="T12" i="14"/>
  <c r="V10" i="14"/>
  <c r="V8" i="14"/>
  <c r="U7" i="14"/>
  <c r="AI9" i="14"/>
  <c r="AC16" i="14"/>
  <c r="AC15" i="14"/>
  <c r="AC14" i="14"/>
  <c r="AB13" i="14"/>
  <c r="AC12" i="14"/>
  <c r="H16" i="14"/>
  <c r="E16" i="14"/>
  <c r="G15" i="14"/>
  <c r="E15" i="14"/>
  <c r="F14" i="14"/>
  <c r="E14" i="14"/>
  <c r="F13" i="14"/>
  <c r="E13" i="14"/>
  <c r="H12" i="14"/>
  <c r="E12" i="14"/>
  <c r="AG11" i="14"/>
  <c r="AG10" i="14"/>
  <c r="AG9" i="14"/>
  <c r="AG8" i="14"/>
  <c r="AG7" i="14"/>
  <c r="AG6" i="14"/>
  <c r="AG5" i="14"/>
  <c r="Z8" i="14"/>
  <c r="Z7" i="14"/>
  <c r="Z6" i="14"/>
  <c r="Z5" i="14"/>
  <c r="S6" i="14"/>
  <c r="S5" i="14"/>
  <c r="L25" i="14"/>
  <c r="L24" i="14"/>
  <c r="L23" i="14"/>
  <c r="L17" i="14"/>
  <c r="L15" i="14"/>
  <c r="L14" i="14"/>
  <c r="L13" i="14"/>
  <c r="L12" i="14"/>
  <c r="L11" i="14"/>
  <c r="L10" i="14"/>
  <c r="L9" i="14"/>
  <c r="L8" i="14"/>
  <c r="L7" i="14"/>
  <c r="L5" i="14"/>
  <c r="E23" i="14"/>
  <c r="E22" i="14"/>
  <c r="AG23" i="15"/>
  <c r="AG22" i="15"/>
  <c r="AG15" i="15"/>
  <c r="AG14" i="15"/>
  <c r="AG13" i="15"/>
  <c r="AG12" i="15"/>
  <c r="AG7" i="15"/>
  <c r="AG5" i="15"/>
  <c r="Z15" i="15"/>
  <c r="Z14" i="15"/>
  <c r="Z13" i="15"/>
  <c r="Z12" i="15"/>
  <c r="Z10" i="15"/>
  <c r="Z9" i="15"/>
  <c r="Z8" i="15"/>
  <c r="Z7" i="15"/>
  <c r="Z6" i="15"/>
  <c r="Z5" i="15"/>
  <c r="S26" i="15"/>
  <c r="S25" i="15"/>
  <c r="S24" i="15"/>
  <c r="S23" i="15"/>
  <c r="S22" i="15"/>
  <c r="S17" i="15"/>
  <c r="S15" i="15"/>
  <c r="S14" i="15"/>
  <c r="S13" i="15"/>
  <c r="S12" i="15"/>
  <c r="S7" i="15"/>
  <c r="S6" i="15"/>
  <c r="S5" i="15"/>
  <c r="L24" i="15"/>
  <c r="L23" i="15"/>
  <c r="L22" i="15"/>
  <c r="L17" i="15"/>
  <c r="L15" i="15"/>
  <c r="L14" i="15"/>
  <c r="L13" i="15"/>
  <c r="L12" i="15"/>
  <c r="L11" i="15"/>
  <c r="L10" i="15"/>
  <c r="L9" i="15"/>
  <c r="L8" i="15"/>
  <c r="L7" i="15"/>
  <c r="L5" i="15"/>
  <c r="AE27" i="15"/>
  <c r="X28" i="15"/>
  <c r="Q28" i="15"/>
  <c r="C28" i="15"/>
  <c r="AI29" i="14" l="1"/>
  <c r="AF31" i="14" s="1"/>
  <c r="G25" i="15"/>
  <c r="E5" i="15"/>
  <c r="F24" i="12" l="1"/>
  <c r="E24" i="12"/>
  <c r="G23" i="12"/>
  <c r="F23" i="12"/>
  <c r="E23" i="12"/>
  <c r="D23" i="12"/>
  <c r="C23" i="12"/>
  <c r="F19" i="12"/>
  <c r="E19" i="12"/>
  <c r="F15" i="12"/>
  <c r="E15" i="12"/>
  <c r="F14" i="12"/>
  <c r="E14" i="12"/>
  <c r="L17" i="20"/>
  <c r="G13" i="12"/>
  <c r="D12" i="12"/>
  <c r="G10" i="12"/>
  <c r="E10" i="12"/>
  <c r="F9" i="12"/>
  <c r="E9" i="12"/>
  <c r="F4" i="12"/>
  <c r="E4" i="12"/>
  <c r="F5" i="21"/>
  <c r="L24" i="20"/>
  <c r="L23" i="20"/>
  <c r="L22" i="20"/>
  <c r="L14" i="20"/>
  <c r="L13" i="20"/>
  <c r="L12" i="20"/>
  <c r="L11" i="20"/>
  <c r="L10" i="20"/>
  <c r="L9" i="20"/>
  <c r="L8" i="20"/>
  <c r="L7" i="20"/>
  <c r="O24" i="20"/>
  <c r="O23" i="20"/>
  <c r="N22" i="20"/>
  <c r="O15" i="20"/>
  <c r="O14" i="20"/>
  <c r="N13" i="20"/>
  <c r="O12" i="20"/>
  <c r="O11" i="20"/>
  <c r="O10" i="20"/>
  <c r="N9" i="20"/>
  <c r="O8" i="20"/>
  <c r="O7" i="20"/>
  <c r="E26" i="20"/>
  <c r="E25" i="20"/>
  <c r="E24" i="20"/>
  <c r="E23" i="20"/>
  <c r="E22" i="20"/>
  <c r="E21" i="20"/>
  <c r="E20" i="20"/>
  <c r="E17" i="20"/>
  <c r="E10" i="20"/>
  <c r="E9" i="20"/>
  <c r="E8" i="20"/>
  <c r="E7" i="20"/>
  <c r="E15" i="15"/>
  <c r="H24" i="15"/>
  <c r="E24" i="15"/>
  <c r="G23" i="15"/>
  <c r="E23" i="15"/>
  <c r="H22" i="15"/>
  <c r="E22" i="15"/>
  <c r="G23" i="14"/>
  <c r="H22" i="14"/>
  <c r="E8" i="14" l="1"/>
  <c r="E6" i="14"/>
  <c r="E7" i="14"/>
  <c r="E9" i="14"/>
  <c r="E5" i="14"/>
  <c r="E10" i="15"/>
  <c r="Z17" i="14"/>
  <c r="E17" i="14"/>
  <c r="E17" i="15"/>
  <c r="AB10" i="15"/>
  <c r="AJ17" i="15" l="1"/>
  <c r="AG17" i="15"/>
  <c r="AC17" i="15"/>
  <c r="Z17" i="15"/>
  <c r="U13" i="15"/>
  <c r="O24" i="15"/>
  <c r="U23" i="15"/>
  <c r="V25" i="15"/>
  <c r="V24" i="15"/>
  <c r="V15" i="15"/>
  <c r="E16" i="15"/>
  <c r="E14" i="15"/>
  <c r="E13" i="15"/>
  <c r="E12" i="15"/>
  <c r="E9" i="15"/>
  <c r="E7" i="15"/>
  <c r="E8" i="15"/>
  <c r="L13" i="21" l="1"/>
  <c r="L12" i="21"/>
  <c r="L11" i="21"/>
  <c r="L10" i="21"/>
  <c r="L9" i="21"/>
  <c r="L8" i="21"/>
  <c r="L7" i="21"/>
  <c r="AG25" i="20"/>
  <c r="AG24" i="20"/>
  <c r="AG23" i="20"/>
  <c r="AG22" i="20"/>
  <c r="AG21" i="20"/>
  <c r="Z23" i="20"/>
  <c r="Z22" i="20"/>
  <c r="Z9" i="20"/>
  <c r="Z8" i="20"/>
  <c r="Z7" i="20"/>
  <c r="S24" i="20"/>
  <c r="S23" i="20"/>
  <c r="S22" i="20"/>
  <c r="S15" i="20"/>
  <c r="S14" i="20"/>
  <c r="S13" i="20"/>
  <c r="S12" i="20"/>
  <c r="S8" i="20"/>
  <c r="S7" i="20"/>
  <c r="AG23" i="19"/>
  <c r="AG22" i="19"/>
  <c r="Z11" i="19"/>
  <c r="Z10" i="19"/>
  <c r="Z9" i="19"/>
  <c r="Z8" i="19"/>
  <c r="Z7" i="19"/>
  <c r="S24" i="19"/>
  <c r="S22" i="19"/>
  <c r="V17" i="19"/>
  <c r="S15" i="19"/>
  <c r="S14" i="19"/>
  <c r="S13" i="19"/>
  <c r="S12" i="19"/>
  <c r="S9" i="19"/>
  <c r="S8" i="19"/>
  <c r="S7" i="19"/>
  <c r="L16" i="19"/>
  <c r="L15" i="19"/>
  <c r="L14" i="19"/>
  <c r="L13" i="19"/>
  <c r="L12" i="19"/>
  <c r="L11" i="19"/>
  <c r="L10" i="19"/>
  <c r="L9" i="19"/>
  <c r="L8" i="19"/>
  <c r="L7" i="19"/>
  <c r="AH22" i="15"/>
  <c r="AH23" i="15"/>
  <c r="O13" i="21"/>
  <c r="O12" i="21"/>
  <c r="O11" i="21"/>
  <c r="O10" i="21"/>
  <c r="N8" i="21"/>
  <c r="N7" i="21"/>
  <c r="N29" i="21" s="1"/>
  <c r="K31" i="21" s="1"/>
  <c r="M5" i="21"/>
  <c r="AI25" i="20"/>
  <c r="AI24" i="20"/>
  <c r="AJ23" i="20"/>
  <c r="AJ22" i="20"/>
  <c r="AJ21" i="20"/>
  <c r="AJ17" i="20"/>
  <c r="AI7" i="20"/>
  <c r="AB23" i="20"/>
  <c r="AC22" i="20"/>
  <c r="AB18" i="20"/>
  <c r="AC17" i="20"/>
  <c r="AB15" i="20"/>
  <c r="AB14" i="20"/>
  <c r="AC13" i="20"/>
  <c r="AB12" i="20"/>
  <c r="AC10" i="20"/>
  <c r="AC9" i="20"/>
  <c r="AC8" i="20"/>
  <c r="AB7" i="20"/>
  <c r="AH6" i="20"/>
  <c r="AH5" i="20"/>
  <c r="AA6" i="20"/>
  <c r="AA5" i="20"/>
  <c r="U23" i="20"/>
  <c r="U22" i="20"/>
  <c r="U18" i="20"/>
  <c r="V19" i="20"/>
  <c r="V17" i="20"/>
  <c r="T15" i="20"/>
  <c r="U14" i="20"/>
  <c r="V13" i="20"/>
  <c r="V12" i="20"/>
  <c r="U7" i="20"/>
  <c r="T6" i="20"/>
  <c r="T5" i="20"/>
  <c r="M29" i="20"/>
  <c r="K30" i="20" s="1"/>
  <c r="F29" i="20"/>
  <c r="D30" i="20" s="1"/>
  <c r="G22" i="20"/>
  <c r="G9" i="20"/>
  <c r="H24" i="20"/>
  <c r="H23" i="20"/>
  <c r="H11" i="20"/>
  <c r="H10" i="20"/>
  <c r="H8" i="20"/>
  <c r="H7" i="20"/>
  <c r="AJ22" i="19"/>
  <c r="AJ17" i="19"/>
  <c r="AC11" i="19"/>
  <c r="AC10" i="19"/>
  <c r="AB9" i="19"/>
  <c r="AB29" i="19" s="1"/>
  <c r="Y31" i="19" s="1"/>
  <c r="U18" i="19"/>
  <c r="V24" i="19"/>
  <c r="V22" i="19"/>
  <c r="V14" i="19"/>
  <c r="V13" i="19"/>
  <c r="V9" i="19"/>
  <c r="V8" i="19"/>
  <c r="U7" i="19"/>
  <c r="N17" i="19"/>
  <c r="O15" i="19"/>
  <c r="O14" i="19"/>
  <c r="O13" i="19"/>
  <c r="N12" i="19"/>
  <c r="N11" i="19"/>
  <c r="O10" i="19"/>
  <c r="O9" i="19"/>
  <c r="N8" i="19"/>
  <c r="O7" i="19"/>
  <c r="AH6" i="19"/>
  <c r="AH5" i="19"/>
  <c r="AA6" i="19"/>
  <c r="AA5" i="19"/>
  <c r="T6" i="19"/>
  <c r="T5" i="19"/>
  <c r="M5" i="19"/>
  <c r="M29" i="19" s="1"/>
  <c r="K30" i="19" s="1"/>
  <c r="F5" i="19"/>
  <c r="F29" i="19" s="1"/>
  <c r="D30" i="19" s="1"/>
  <c r="AJ11" i="14"/>
  <c r="AH10" i="14"/>
  <c r="AJ8" i="14"/>
  <c r="AJ29" i="14" s="1"/>
  <c r="AH7" i="14"/>
  <c r="AC17" i="14"/>
  <c r="AA8" i="14"/>
  <c r="AB7" i="14"/>
  <c r="N11" i="14"/>
  <c r="N17" i="14"/>
  <c r="N22" i="14"/>
  <c r="O25" i="14"/>
  <c r="O23" i="14"/>
  <c r="O15" i="14"/>
  <c r="O14" i="14"/>
  <c r="O13" i="14"/>
  <c r="O12" i="14"/>
  <c r="O10" i="14"/>
  <c r="O9" i="14"/>
  <c r="O8" i="14"/>
  <c r="N7" i="14"/>
  <c r="G8" i="14"/>
  <c r="H17" i="14"/>
  <c r="H9" i="14"/>
  <c r="H7" i="14"/>
  <c r="AH6" i="14"/>
  <c r="AH5" i="14"/>
  <c r="AA6" i="14"/>
  <c r="AA5" i="14"/>
  <c r="T6" i="14"/>
  <c r="M5" i="14"/>
  <c r="M29" i="14" s="1"/>
  <c r="K30" i="14" s="1"/>
  <c r="T5" i="14"/>
  <c r="F6" i="14"/>
  <c r="F5" i="14"/>
  <c r="AJ15" i="15"/>
  <c r="AJ14" i="15"/>
  <c r="AI13" i="15"/>
  <c r="AJ12" i="15"/>
  <c r="AI7" i="15"/>
  <c r="AC15" i="15"/>
  <c r="AC14" i="15"/>
  <c r="AC13" i="15"/>
  <c r="AB12" i="15"/>
  <c r="AC9" i="15"/>
  <c r="AC8" i="15"/>
  <c r="AA7" i="15"/>
  <c r="V22" i="15"/>
  <c r="V17" i="15"/>
  <c r="V12" i="15"/>
  <c r="U7" i="15"/>
  <c r="AH5" i="15"/>
  <c r="AA6" i="15"/>
  <c r="AA5" i="15"/>
  <c r="T6" i="15"/>
  <c r="T5" i="15"/>
  <c r="N23" i="15"/>
  <c r="N17" i="15"/>
  <c r="N11" i="15"/>
  <c r="N9" i="15"/>
  <c r="O22" i="15"/>
  <c r="O15" i="15"/>
  <c r="O13" i="15"/>
  <c r="O12" i="15"/>
  <c r="O8" i="15"/>
  <c r="O7" i="15"/>
  <c r="M5" i="15"/>
  <c r="M29" i="15" s="1"/>
  <c r="K30" i="15" s="1"/>
  <c r="AH29" i="14" l="1"/>
  <c r="AF30" i="14" s="1"/>
  <c r="AH29" i="19"/>
  <c r="AF30" i="19" s="1"/>
  <c r="AC29" i="19"/>
  <c r="AA29" i="19"/>
  <c r="Y30" i="19" s="1"/>
  <c r="AA29" i="20"/>
  <c r="Y30" i="20" s="1"/>
  <c r="AJ29" i="19"/>
  <c r="AF32" i="19" s="1"/>
  <c r="F29" i="14"/>
  <c r="D30" i="14" s="1"/>
  <c r="T29" i="15"/>
  <c r="R30" i="15" s="1"/>
  <c r="AA29" i="15"/>
  <c r="Y30" i="15" s="1"/>
  <c r="AI29" i="19"/>
  <c r="AF31" i="19" s="1"/>
  <c r="T29" i="14"/>
  <c r="R30" i="14" s="1"/>
  <c r="AB29" i="20"/>
  <c r="Y31" i="20" s="1"/>
  <c r="G29" i="20"/>
  <c r="D31" i="20" s="1"/>
  <c r="H29" i="20"/>
  <c r="D32" i="20" s="1"/>
  <c r="G29" i="19"/>
  <c r="D31" i="19" s="1"/>
  <c r="H29" i="19"/>
  <c r="D32" i="19" s="1"/>
  <c r="O29" i="14"/>
  <c r="K32" i="14" s="1"/>
  <c r="G29" i="14"/>
  <c r="D31" i="14" s="1"/>
  <c r="H29" i="14"/>
  <c r="D32" i="14" s="1"/>
  <c r="U29" i="15"/>
  <c r="R31" i="15" s="1"/>
  <c r="V29" i="15"/>
  <c r="R32" i="15" s="1"/>
  <c r="AC29" i="15"/>
  <c r="Y32" i="15" s="1"/>
  <c r="AB29" i="15"/>
  <c r="Y31" i="15" s="1"/>
  <c r="AH29" i="15"/>
  <c r="AF30" i="15" s="1"/>
  <c r="O29" i="21"/>
  <c r="K32" i="21" s="1"/>
  <c r="V29" i="20"/>
  <c r="R32" i="20" s="1"/>
  <c r="U29" i="20"/>
  <c r="R31" i="20" s="1"/>
  <c r="V29" i="19"/>
  <c r="R32" i="19" s="1"/>
  <c r="AA29" i="14"/>
  <c r="Y30" i="14" s="1"/>
  <c r="N29" i="14"/>
  <c r="K31" i="14" s="1"/>
  <c r="AI29" i="15"/>
  <c r="AF31" i="15" s="1"/>
  <c r="O29" i="15"/>
  <c r="K32" i="15" s="1"/>
  <c r="N29" i="15"/>
  <c r="K31" i="15" s="1"/>
  <c r="M29" i="21"/>
  <c r="K30" i="21" s="1"/>
  <c r="AI29" i="20"/>
  <c r="AF31" i="20" s="1"/>
  <c r="AJ29" i="20"/>
  <c r="AF32" i="20" s="1"/>
  <c r="AC29" i="20"/>
  <c r="Y32" i="20" s="1"/>
  <c r="AH29" i="20"/>
  <c r="AF30" i="20" s="1"/>
  <c r="T29" i="20"/>
  <c r="R30" i="20" s="1"/>
  <c r="N29" i="20"/>
  <c r="K31" i="20" s="1"/>
  <c r="O29" i="20"/>
  <c r="K32" i="20" s="1"/>
  <c r="Y32" i="19"/>
  <c r="U29" i="19"/>
  <c r="R31" i="19" s="1"/>
  <c r="N29" i="19"/>
  <c r="K31" i="19" s="1"/>
  <c r="O29" i="19"/>
  <c r="K32" i="19" s="1"/>
  <c r="T29" i="19"/>
  <c r="R30" i="19" s="1"/>
  <c r="AF32" i="14"/>
  <c r="AB29" i="14"/>
  <c r="Y31" i="14" s="1"/>
  <c r="AC29" i="14"/>
  <c r="Y32" i="14" s="1"/>
  <c r="U29" i="14"/>
  <c r="R31" i="14" s="1"/>
  <c r="V29" i="14"/>
  <c r="R32" i="14" s="1"/>
  <c r="AJ29" i="15"/>
  <c r="AF32" i="15" s="1"/>
  <c r="G14" i="15" l="1"/>
  <c r="H17" i="15"/>
  <c r="H16" i="15"/>
  <c r="H15" i="15"/>
  <c r="H13" i="15"/>
  <c r="H12" i="15"/>
  <c r="G10" i="15"/>
  <c r="F8" i="15"/>
  <c r="H7" i="15"/>
  <c r="F5" i="15"/>
  <c r="C3" i="12"/>
  <c r="Z28" i="20"/>
  <c r="S28" i="20"/>
  <c r="E28" i="20"/>
  <c r="Z28" i="15"/>
  <c r="S28" i="15"/>
  <c r="F29" i="15" l="1"/>
  <c r="D30" i="15" s="1"/>
  <c r="H29" i="15"/>
  <c r="D32" i="15" s="1"/>
  <c r="G29" i="15"/>
  <c r="D31" i="15" s="1"/>
  <c r="E28" i="15"/>
  <c r="F5" i="12" l="1"/>
  <c r="E5" i="12"/>
  <c r="C10" i="12" l="1"/>
  <c r="D10" i="12" l="1"/>
  <c r="D14" i="12"/>
  <c r="C14" i="12"/>
  <c r="K14" i="12" l="1"/>
  <c r="J14" i="12"/>
  <c r="L14" i="12"/>
  <c r="K36" i="19" l="1"/>
  <c r="P14" i="12" s="1"/>
  <c r="D24" i="12"/>
  <c r="C24" i="12"/>
  <c r="K24" i="12"/>
  <c r="J24" i="12" l="1"/>
  <c r="L24" i="12"/>
  <c r="K36" i="21" l="1"/>
  <c r="P24" i="12" s="1"/>
  <c r="G15" i="12" l="1"/>
  <c r="G5" i="12"/>
  <c r="F22" i="12" l="1"/>
  <c r="E22" i="12"/>
  <c r="C22" i="12"/>
  <c r="D22" i="12"/>
  <c r="G29" i="21"/>
  <c r="D31" i="21" s="1"/>
  <c r="K23" i="12" s="1"/>
  <c r="F29" i="21"/>
  <c r="D30" i="21" s="1"/>
  <c r="J23" i="12" s="1"/>
  <c r="H29" i="21"/>
  <c r="D32" i="21" s="1"/>
  <c r="L23" i="12" s="1"/>
  <c r="D36" i="21" l="1"/>
  <c r="P23" i="12" s="1"/>
  <c r="J22" i="12" l="1"/>
  <c r="L22" i="12"/>
  <c r="D5" i="12"/>
  <c r="C5" i="12"/>
  <c r="J5" i="12"/>
  <c r="D15" i="12"/>
  <c r="C15" i="12"/>
  <c r="C20" i="12"/>
  <c r="D20" i="12"/>
  <c r="K15" i="12"/>
  <c r="K7" i="12"/>
  <c r="K4" i="12"/>
  <c r="J17" i="12"/>
  <c r="E5" i="19"/>
  <c r="J13" i="12" s="1"/>
  <c r="J7" i="12"/>
  <c r="C18" i="12"/>
  <c r="C19" i="12"/>
  <c r="C21" i="12"/>
  <c r="G21" i="12"/>
  <c r="F21" i="12"/>
  <c r="E21" i="12"/>
  <c r="D21" i="12"/>
  <c r="E18" i="12"/>
  <c r="E8" i="12"/>
  <c r="E16" i="12"/>
  <c r="G17" i="12"/>
  <c r="D16" i="12"/>
  <c r="G18" i="12"/>
  <c r="F18" i="12"/>
  <c r="D18" i="12"/>
  <c r="G20" i="12"/>
  <c r="F20" i="12"/>
  <c r="E20" i="12"/>
  <c r="E6" i="12"/>
  <c r="L18" i="12"/>
  <c r="L15" i="12"/>
  <c r="M20" i="12"/>
  <c r="M19" i="12"/>
  <c r="D19" i="12"/>
  <c r="G3" i="12"/>
  <c r="L5" i="12"/>
  <c r="F17" i="12"/>
  <c r="E17" i="12"/>
  <c r="D17" i="12"/>
  <c r="C17" i="12"/>
  <c r="G16" i="12"/>
  <c r="F16" i="12"/>
  <c r="C16" i="12"/>
  <c r="E13" i="12"/>
  <c r="D13" i="12"/>
  <c r="C13" i="12"/>
  <c r="G7" i="12"/>
  <c r="F7" i="12"/>
  <c r="E7" i="12"/>
  <c r="D7" i="12"/>
  <c r="C7" i="12"/>
  <c r="G6" i="12"/>
  <c r="F6" i="12"/>
  <c r="D6" i="12"/>
  <c r="C6" i="12"/>
  <c r="D4" i="12"/>
  <c r="C4" i="12"/>
  <c r="F3" i="12"/>
  <c r="E3" i="12"/>
  <c r="D3" i="12"/>
  <c r="G12" i="12"/>
  <c r="F12" i="12"/>
  <c r="E12" i="12"/>
  <c r="C12" i="12"/>
  <c r="G11" i="12"/>
  <c r="F11" i="12"/>
  <c r="E11" i="12"/>
  <c r="D11" i="12"/>
  <c r="C11" i="12"/>
  <c r="D9" i="12"/>
  <c r="C9" i="12"/>
  <c r="G8" i="12"/>
  <c r="F8" i="12"/>
  <c r="D8" i="12"/>
  <c r="C8" i="12"/>
  <c r="J6" i="12" l="1"/>
  <c r="L16" i="12"/>
  <c r="J19" i="12"/>
  <c r="K12" i="12"/>
  <c r="J9" i="12"/>
  <c r="J20" i="12"/>
  <c r="J4" i="12"/>
  <c r="K16" i="12"/>
  <c r="L12" i="12"/>
  <c r="J16" i="12"/>
  <c r="L3" i="12"/>
  <c r="L20" i="12"/>
  <c r="K18" i="12"/>
  <c r="K20" i="12"/>
  <c r="L19" i="12"/>
  <c r="L17" i="12"/>
  <c r="L13" i="12"/>
  <c r="K13" i="12"/>
  <c r="K3" i="12"/>
  <c r="L8" i="12"/>
  <c r="K5" i="12"/>
  <c r="K6" i="12"/>
  <c r="K11" i="12"/>
  <c r="J18" i="12"/>
  <c r="R36" i="19"/>
  <c r="P15" i="12" s="1"/>
  <c r="J15" i="12"/>
  <c r="J8" i="12"/>
  <c r="J3" i="12"/>
  <c r="J12" i="12"/>
  <c r="L9" i="12"/>
  <c r="K8" i="12"/>
  <c r="L7" i="12"/>
  <c r="K9" i="12"/>
  <c r="K10" i="12"/>
  <c r="K19" i="12"/>
  <c r="L4" i="12"/>
  <c r="Y36" i="20" l="1"/>
  <c r="P21" i="12" s="1"/>
  <c r="AF36" i="14"/>
  <c r="P12" i="12" s="1"/>
  <c r="AF36" i="15"/>
  <c r="P7" i="12" s="1"/>
  <c r="Y36" i="19"/>
  <c r="P16" i="12" s="1"/>
  <c r="AF36" i="20"/>
  <c r="P22" i="12" s="1"/>
  <c r="K22" i="12"/>
  <c r="R36" i="20"/>
  <c r="P20" i="12" s="1"/>
  <c r="D36" i="20"/>
  <c r="P18" i="12" s="1"/>
  <c r="D36" i="19"/>
  <c r="P13" i="12" s="1"/>
  <c r="D36" i="15"/>
  <c r="P3" i="12" s="1"/>
  <c r="R36" i="15"/>
  <c r="P5" i="12" s="1"/>
  <c r="K36" i="20"/>
  <c r="P19" i="12" s="1"/>
  <c r="L6" i="12"/>
  <c r="L11" i="12"/>
  <c r="Y36" i="15"/>
  <c r="P6" i="12" s="1"/>
  <c r="K36" i="15"/>
  <c r="P4" i="12" s="1"/>
  <c r="K36" i="14"/>
  <c r="P9" i="12" s="1"/>
  <c r="D36" i="14"/>
  <c r="P8" i="12" s="1"/>
  <c r="K17" i="12"/>
  <c r="AF36" i="19"/>
  <c r="P17" i="12" s="1"/>
  <c r="R36" i="14" l="1"/>
  <c r="P10" i="12" s="1"/>
  <c r="J10" i="12" l="1"/>
  <c r="J11" i="12" l="1"/>
  <c r="Y36" i="14"/>
  <c r="P11" i="12" s="1"/>
</calcChain>
</file>

<file path=xl/sharedStrings.xml><?xml version="1.0" encoding="utf-8"?>
<sst xmlns="http://schemas.openxmlformats.org/spreadsheetml/2006/main" count="1064" uniqueCount="385">
  <si>
    <t>其他</t>
  </si>
  <si>
    <t>日期</t>
  </si>
  <si>
    <t>星期</t>
  </si>
  <si>
    <t>主食</t>
  </si>
  <si>
    <t>供應廠商電話:楊小姐0917612565</t>
    <phoneticPr fontId="1" type="noConversion"/>
  </si>
  <si>
    <t>供應廠商:晶品食品有限公司</t>
    <phoneticPr fontId="1" type="noConversion"/>
  </si>
  <si>
    <t>營養師:陳采瑜</t>
    <phoneticPr fontId="1" type="noConversion"/>
  </si>
  <si>
    <t>供應廠商營養師:陳采瑜</t>
    <phoneticPr fontId="1" type="noConversion"/>
  </si>
  <si>
    <t>廠商電話:08-7369730</t>
    <phoneticPr fontId="1" type="noConversion"/>
  </si>
  <si>
    <t>白米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</si>
  <si>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</si>
  <si>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</si>
  <si>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</si>
  <si>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</si>
  <si>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</si>
  <si>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營養供應比例</t>
    <phoneticPr fontId="1" type="noConversion"/>
  </si>
  <si>
    <t>年級</t>
    <phoneticPr fontId="1" type="noConversion"/>
  </si>
  <si>
    <t xml:space="preserve">                      </t>
    <phoneticPr fontId="1" type="noConversion"/>
  </si>
  <si>
    <t>主任:</t>
    <phoneticPr fontId="1" type="noConversion"/>
  </si>
  <si>
    <t>本公司一律使用國產豬、牛肉食材</t>
    <phoneticPr fontId="1" type="noConversion"/>
  </si>
  <si>
    <t xml:space="preserve">午餐秘書: </t>
    <phoneticPr fontId="1" type="noConversion"/>
  </si>
  <si>
    <t>校長: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</si>
  <si>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</si>
  <si>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</si>
  <si>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</si>
  <si>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附註</t>
    <phoneticPr fontId="1" type="noConversion"/>
  </si>
  <si>
    <t>熱量(kcal)</t>
    <phoneticPr fontId="1" type="noConversion"/>
  </si>
  <si>
    <t>項目</t>
    <phoneticPr fontId="1" type="noConversion"/>
  </si>
  <si>
    <t>副 食一</t>
  </si>
  <si>
    <t>副 食二</t>
  </si>
  <si>
    <t>紅蘿蔔</t>
  </si>
  <si>
    <t>湯</t>
  </si>
  <si>
    <t>糙米飯</t>
    <phoneticPr fontId="1" type="noConversion"/>
  </si>
  <si>
    <t xml:space="preserve"> 星期五</t>
  </si>
  <si>
    <t>食材</t>
    <phoneticPr fontId="1" type="noConversion"/>
  </si>
  <si>
    <t>豆魚蛋肉類(份)</t>
  </si>
  <si>
    <t>菜名/烹調法</t>
  </si>
  <si>
    <t>材料</t>
  </si>
  <si>
    <t>水果</t>
  </si>
  <si>
    <t>年級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</si>
  <si>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</si>
  <si>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</si>
  <si>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</si>
  <si>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</si>
  <si>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</si>
  <si>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</si>
  <si>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</si>
  <si>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全榖雜糧類(份)</t>
    <phoneticPr fontId="1" type="noConversion"/>
  </si>
  <si>
    <t>水果</t>
    <phoneticPr fontId="1" type="noConversion"/>
  </si>
  <si>
    <t>全榖雜糧類(份)</t>
    <phoneticPr fontId="1" type="noConversion"/>
  </si>
  <si>
    <t>豆魚蛋肉類(份)</t>
    <phoneticPr fontId="1" type="noConversion"/>
  </si>
  <si>
    <t>副 食二</t>
    <phoneticPr fontId="1" type="noConversion"/>
  </si>
  <si>
    <t>2.5</t>
    <phoneticPr fontId="1" type="noConversion"/>
  </si>
  <si>
    <t>乳品類(份)</t>
    <phoneticPr fontId="1" type="noConversion"/>
  </si>
  <si>
    <t>油脂與堅果種子類(份)</t>
    <phoneticPr fontId="1" type="noConversion"/>
  </si>
  <si>
    <t>日期</t>
    <phoneticPr fontId="1" type="noConversion"/>
  </si>
  <si>
    <t>星期三</t>
    <phoneticPr fontId="1" type="noConversion"/>
  </si>
  <si>
    <t>熱量(大卡)</t>
    <phoneticPr fontId="1" type="noConversion"/>
  </si>
  <si>
    <t>營養師:</t>
    <phoneticPr fontId="1" type="noConversion"/>
  </si>
  <si>
    <t xml:space="preserve"> 水果類(份)</t>
    <phoneticPr fontId="1" type="noConversion"/>
  </si>
  <si>
    <t>油脂與堅果種子類(份)</t>
    <phoneticPr fontId="1" type="noConversion"/>
  </si>
  <si>
    <t>豆魚蛋肉類(份)</t>
    <phoneticPr fontId="1" type="noConversion"/>
  </si>
  <si>
    <t>白米</t>
    <phoneticPr fontId="18" type="noConversion"/>
  </si>
  <si>
    <t>糙米</t>
  </si>
  <si>
    <t>冬粉</t>
  </si>
  <si>
    <t>有機蔬菜</t>
    <phoneticPr fontId="1" type="noConversion"/>
  </si>
  <si>
    <t>九層塔</t>
  </si>
  <si>
    <t>c</t>
    <phoneticPr fontId="1" type="noConversion"/>
  </si>
  <si>
    <t>p</t>
    <phoneticPr fontId="1" type="noConversion"/>
  </si>
  <si>
    <t>v</t>
    <phoneticPr fontId="1" type="noConversion"/>
  </si>
  <si>
    <t>海帶芽</t>
  </si>
  <si>
    <t xml:space="preserve">  </t>
    <phoneticPr fontId="1" type="noConversion"/>
  </si>
  <si>
    <t>適量</t>
  </si>
  <si>
    <t>2.5</t>
    <phoneticPr fontId="1" type="noConversion"/>
  </si>
  <si>
    <t>乳品類(份)</t>
    <phoneticPr fontId="1" type="noConversion"/>
  </si>
  <si>
    <t>全穀根莖類(份)</t>
    <phoneticPr fontId="1" type="noConversion"/>
  </si>
  <si>
    <t>2.5</t>
    <phoneticPr fontId="1" type="noConversion"/>
  </si>
  <si>
    <t>白米飯</t>
    <phoneticPr fontId="1" type="noConversion"/>
  </si>
  <si>
    <t>日期</t>
    <phoneticPr fontId="1" type="noConversion"/>
  </si>
  <si>
    <t>星期三</t>
    <phoneticPr fontId="1" type="noConversion"/>
  </si>
  <si>
    <t>日期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</si>
  <si>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</si>
  <si>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</si>
  <si>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</si>
  <si>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精進計畫</t>
    <phoneticPr fontId="1" type="noConversion"/>
  </si>
  <si>
    <t xml:space="preserve">                      </t>
    <phoneticPr fontId="1" type="noConversion"/>
  </si>
  <si>
    <t>其他</t>
    <phoneticPr fontId="1" type="noConversion"/>
  </si>
  <si>
    <t>其他</t>
    <phoneticPr fontId="1" type="noConversion"/>
  </si>
  <si>
    <t>其他</t>
    <phoneticPr fontId="1" type="noConversion"/>
  </si>
  <si>
    <t>200ml</t>
    <phoneticPr fontId="1" type="noConversion"/>
  </si>
  <si>
    <t>味噌豆腐湯</t>
    <phoneticPr fontId="1" type="noConversion"/>
  </si>
  <si>
    <t>二</t>
  </si>
  <si>
    <t xml:space="preserve"> 星期二</t>
  </si>
  <si>
    <t>豆奶</t>
  </si>
  <si>
    <t>.</t>
    <phoneticPr fontId="1" type="noConversion"/>
  </si>
  <si>
    <t>2.5</t>
    <phoneticPr fontId="1" type="noConversion"/>
  </si>
  <si>
    <t>水果</t>
    <phoneticPr fontId="1" type="noConversion"/>
  </si>
  <si>
    <t>白米</t>
  </si>
  <si>
    <t>三杯雞(煮)</t>
  </si>
  <si>
    <t>雞蛋</t>
  </si>
  <si>
    <t>青蔥</t>
  </si>
  <si>
    <t>大骨</t>
  </si>
  <si>
    <t>肉絲蛋炒飯</t>
    <phoneticPr fontId="1" type="noConversion"/>
  </si>
  <si>
    <t>洋蔥</t>
  </si>
  <si>
    <t>高麗菜</t>
  </si>
  <si>
    <t>毛豆</t>
  </si>
  <si>
    <t>玉米粒</t>
  </si>
  <si>
    <t>青葱</t>
  </si>
  <si>
    <t>香菇</t>
  </si>
  <si>
    <t>肉絲</t>
  </si>
  <si>
    <t>胡瓜魚丸湯</t>
    <phoneticPr fontId="1" type="noConversion"/>
  </si>
  <si>
    <t>胡瓜</t>
  </si>
  <si>
    <t>魚丸</t>
  </si>
  <si>
    <t>茶葉蛋</t>
    <phoneticPr fontId="1" type="noConversion"/>
  </si>
  <si>
    <t>香酥魚片(炸)</t>
    <phoneticPr fontId="1" type="noConversion"/>
  </si>
  <si>
    <t>水鯊魚</t>
  </si>
  <si>
    <t>冬瓜滷花生</t>
    <phoneticPr fontId="1" type="noConversion"/>
  </si>
  <si>
    <t>杏鮑菇</t>
  </si>
  <si>
    <t>鮮奶</t>
    <phoneticPr fontId="1" type="noConversion"/>
  </si>
  <si>
    <t>蘿蔔排骨湯</t>
    <phoneticPr fontId="1" type="noConversion"/>
  </si>
  <si>
    <t>白蘿蔔</t>
  </si>
  <si>
    <t>芹菜</t>
  </si>
  <si>
    <t>養生菇湯</t>
    <phoneticPr fontId="1" type="noConversion"/>
  </si>
  <si>
    <t>百頁豆腐</t>
  </si>
  <si>
    <t>薑母</t>
  </si>
  <si>
    <t>洋蔥炒蛋</t>
    <phoneticPr fontId="1" type="noConversion"/>
  </si>
  <si>
    <t>薏仁</t>
  </si>
  <si>
    <t>炸雞腿( 炸)</t>
    <phoneticPr fontId="1" type="noConversion"/>
  </si>
  <si>
    <t>雞腿</t>
  </si>
  <si>
    <t>雞胸丁</t>
  </si>
  <si>
    <t>馬鈴薯</t>
  </si>
  <si>
    <t>木耳</t>
  </si>
  <si>
    <t>糙米飯</t>
    <phoneticPr fontId="18" type="noConversion"/>
  </si>
  <si>
    <t>糙米</t>
    <phoneticPr fontId="1" type="noConversion"/>
  </si>
  <si>
    <t>洋蔥雞肉</t>
    <phoneticPr fontId="1" type="noConversion"/>
  </si>
  <si>
    <t>炒四喜</t>
    <phoneticPr fontId="1" type="noConversion"/>
  </si>
  <si>
    <t>有機蔬菜</t>
    <phoneticPr fontId="1" type="noConversion"/>
  </si>
  <si>
    <t>金針菇肉絲湯</t>
    <phoneticPr fontId="1" type="noConversion"/>
  </si>
  <si>
    <t>水果</t>
    <phoneticPr fontId="1" type="noConversion"/>
  </si>
  <si>
    <t>香蕉</t>
    <phoneticPr fontId="1" type="noConversion"/>
  </si>
  <si>
    <t>螞蟻上樹</t>
    <phoneticPr fontId="1" type="noConversion"/>
  </si>
  <si>
    <t>豆芽菜</t>
  </si>
  <si>
    <t>蕃茄蛋花湯</t>
    <phoneticPr fontId="1" type="noConversion"/>
  </si>
  <si>
    <t>鹹酥雞</t>
  </si>
  <si>
    <t>米血</t>
  </si>
  <si>
    <t>雞胸肉</t>
  </si>
  <si>
    <t>黑輪</t>
  </si>
  <si>
    <t>豬肉片</t>
  </si>
  <si>
    <t>粉蒸肉</t>
    <phoneticPr fontId="1" type="noConversion"/>
  </si>
  <si>
    <t>玉米塊</t>
  </si>
  <si>
    <t>油豆腐</t>
  </si>
  <si>
    <t>玉米炒肉末</t>
  </si>
  <si>
    <t>絞肉</t>
  </si>
  <si>
    <t>關東煮</t>
    <phoneticPr fontId="1" type="noConversion"/>
  </si>
  <si>
    <t>肉羹湯</t>
    <phoneticPr fontId="1" type="noConversion"/>
  </si>
  <si>
    <t>豬絞肉</t>
  </si>
  <si>
    <t>時蔬青菜</t>
    <phoneticPr fontId="1" type="noConversion"/>
  </si>
  <si>
    <t>飯湯</t>
    <phoneticPr fontId="1" type="noConversion"/>
  </si>
  <si>
    <t>沙茶肉絲</t>
    <phoneticPr fontId="1" type="noConversion"/>
  </si>
  <si>
    <t>五香豆干</t>
    <phoneticPr fontId="1" type="noConversion"/>
  </si>
  <si>
    <t>什錦滷味</t>
    <phoneticPr fontId="1" type="noConversion"/>
  </si>
  <si>
    <t>炸里肌肉</t>
    <phoneticPr fontId="1" type="noConversion"/>
  </si>
  <si>
    <t>每人一塊</t>
    <phoneticPr fontId="19" type="noConversion"/>
  </si>
  <si>
    <t>香菇絲</t>
  </si>
  <si>
    <t>蝦皮</t>
  </si>
  <si>
    <t>枸杞銀蘿湯</t>
  </si>
  <si>
    <t>鳳梨苦瓜雞湯</t>
  </si>
  <si>
    <t>西米露</t>
  </si>
  <si>
    <t>椰奶</t>
  </si>
  <si>
    <t>白米飯</t>
  </si>
  <si>
    <t>光泉奶酪</t>
  </si>
  <si>
    <t>468瓶</t>
    <phoneticPr fontId="1" type="noConversion"/>
  </si>
  <si>
    <t>45塊</t>
  </si>
  <si>
    <t>2瓶</t>
  </si>
  <si>
    <t>6隻</t>
  </si>
  <si>
    <t>醇乳布丁</t>
  </si>
  <si>
    <t>光雞丁</t>
  </si>
  <si>
    <t>蘿蔔</t>
  </si>
  <si>
    <t>枸杞</t>
  </si>
  <si>
    <t>米粉</t>
  </si>
  <si>
    <t>南瓜米粉</t>
    <phoneticPr fontId="1" type="noConversion"/>
  </si>
  <si>
    <t>南瓜</t>
  </si>
  <si>
    <t>魚丸蘿蔔湯</t>
    <phoneticPr fontId="1" type="noConversion"/>
  </si>
  <si>
    <t>糙米飯</t>
    <phoneticPr fontId="1" type="noConversion"/>
  </si>
  <si>
    <t>絞肉花瓜</t>
    <phoneticPr fontId="1" type="noConversion"/>
  </si>
  <si>
    <t>大滷菜</t>
    <phoneticPr fontId="1" type="noConversion"/>
  </si>
  <si>
    <t>季節蔬菜</t>
    <phoneticPr fontId="1" type="noConversion"/>
  </si>
  <si>
    <t>小黃瓜</t>
  </si>
  <si>
    <t>彩椒</t>
  </si>
  <si>
    <t>鮮香菇</t>
  </si>
  <si>
    <t>冬瓜</t>
  </si>
  <si>
    <t>麵筋</t>
  </si>
  <si>
    <t>熟花生</t>
  </si>
  <si>
    <t>金針菇</t>
  </si>
  <si>
    <t>酸菜絲</t>
  </si>
  <si>
    <t>有機空心菜</t>
  </si>
  <si>
    <t>薑</t>
  </si>
  <si>
    <t>麵食</t>
  </si>
  <si>
    <t>米苔目</t>
  </si>
  <si>
    <t>炒米苔目</t>
  </si>
  <si>
    <t>茶葉蛋</t>
  </si>
  <si>
    <t>豆腐</t>
  </si>
  <si>
    <t>味噌</t>
  </si>
  <si>
    <t>蕃茄</t>
  </si>
  <si>
    <t>檸檬汁</t>
  </si>
  <si>
    <t>蒸肉粉</t>
  </si>
  <si>
    <t>青椒</t>
  </si>
  <si>
    <t>桶筍絲</t>
  </si>
  <si>
    <t>冷凍旗魚丁</t>
  </si>
  <si>
    <t>魚羹條</t>
  </si>
  <si>
    <t>蔥</t>
  </si>
  <si>
    <t>沙茶醬</t>
  </si>
  <si>
    <t>五香豆干</t>
  </si>
  <si>
    <t>辣椒</t>
  </si>
  <si>
    <t>鳳梨醬</t>
  </si>
  <si>
    <t>豆薯</t>
  </si>
  <si>
    <t>排丁</t>
  </si>
  <si>
    <t>里肌肉</t>
  </si>
  <si>
    <t>6罐</t>
  </si>
  <si>
    <t>98包</t>
  </si>
  <si>
    <t>虱目魚丸</t>
  </si>
  <si>
    <t>咖哩雞(煮)</t>
  </si>
  <si>
    <t>有機蔬菜</t>
  </si>
  <si>
    <t>酸辣湯</t>
  </si>
  <si>
    <t>小豆皮</t>
  </si>
  <si>
    <t>小魚干</t>
  </si>
  <si>
    <t>豬肉丁</t>
  </si>
  <si>
    <t>雞排丁</t>
  </si>
  <si>
    <t>雞翅</t>
  </si>
  <si>
    <t>糙米飯</t>
  </si>
  <si>
    <t>炸雞翅</t>
  </si>
  <si>
    <t>旗魚</t>
  </si>
  <si>
    <t>470隻</t>
  </si>
  <si>
    <t>蔬菜瘦肉粥</t>
    <phoneticPr fontId="1" type="noConversion"/>
  </si>
  <si>
    <t>花瓜罐頭</t>
  </si>
  <si>
    <t>6/1</t>
  </si>
  <si>
    <t>一</t>
  </si>
  <si>
    <t>6/2</t>
  </si>
  <si>
    <t>6/3</t>
  </si>
  <si>
    <t>三</t>
  </si>
  <si>
    <t>6/4</t>
  </si>
  <si>
    <t>四</t>
  </si>
  <si>
    <t>6/5</t>
  </si>
  <si>
    <t>五</t>
  </si>
  <si>
    <t>6/8</t>
  </si>
  <si>
    <t>6/9</t>
  </si>
  <si>
    <t>6/10</t>
  </si>
  <si>
    <t>6/11</t>
  </si>
  <si>
    <t>6/12</t>
  </si>
  <si>
    <t>6/15</t>
  </si>
  <si>
    <t>6/16</t>
  </si>
  <si>
    <t>6/17</t>
  </si>
  <si>
    <t>6/18</t>
  </si>
  <si>
    <t>6/22</t>
  </si>
  <si>
    <t>6/23</t>
  </si>
  <si>
    <t>6/24</t>
  </si>
  <si>
    <t>6/25</t>
  </si>
  <si>
    <t>6/26</t>
  </si>
  <si>
    <t>6/29</t>
  </si>
  <si>
    <t>6/30</t>
  </si>
  <si>
    <t xml:space="preserve"> 屏東縣林邊國中115年6月第一週學生午餐食譜(自設廚房)</t>
    <phoneticPr fontId="1" type="noConversion"/>
  </si>
  <si>
    <t>小黃瓜炒肉絲(炒)</t>
    <phoneticPr fontId="1" type="noConversion"/>
  </si>
  <si>
    <t>木耳</t>
    <phoneticPr fontId="19" type="noConversion"/>
  </si>
  <si>
    <t>(不包冰)</t>
    <phoneticPr fontId="19" type="noConversion"/>
  </si>
  <si>
    <t>紅蘿蔔</t>
    <phoneticPr fontId="19" type="noConversion"/>
  </si>
  <si>
    <t>季節蔬菜</t>
    <phoneticPr fontId="1" type="noConversion"/>
  </si>
  <si>
    <t>深色蔬菜</t>
  </si>
  <si>
    <t>深色蔬菜</t>
    <phoneticPr fontId="19" type="noConversion"/>
  </si>
  <si>
    <t>龍骨</t>
    <phoneticPr fontId="19" type="noConversion"/>
  </si>
  <si>
    <t>三杯百頁</t>
    <phoneticPr fontId="1" type="noConversion"/>
  </si>
  <si>
    <t>紅豆薏仁</t>
    <phoneticPr fontId="1" type="noConversion"/>
  </si>
  <si>
    <t>紅豆</t>
    <phoneticPr fontId="19" type="noConversion"/>
  </si>
  <si>
    <t>咖哩肉片(煮)</t>
    <phoneticPr fontId="1" type="noConversion"/>
  </si>
  <si>
    <t>肉片</t>
    <phoneticPr fontId="19" type="noConversion"/>
  </si>
  <si>
    <t>季節蔬菜</t>
    <phoneticPr fontId="19" type="noConversion"/>
  </si>
  <si>
    <t>時蔬青菜</t>
  </si>
  <si>
    <t>木耳</t>
    <phoneticPr fontId="1" type="noConversion"/>
  </si>
  <si>
    <t>2.包</t>
    <phoneticPr fontId="1" type="noConversion"/>
  </si>
  <si>
    <t>筍片排骨湯</t>
    <phoneticPr fontId="1" type="noConversion"/>
  </si>
  <si>
    <t>脆筍片</t>
    <phoneticPr fontId="1" type="noConversion"/>
  </si>
  <si>
    <t>酸菜心/九層塔</t>
    <phoneticPr fontId="1" type="noConversion"/>
  </si>
  <si>
    <t>雞肉</t>
    <phoneticPr fontId="19" type="noConversion"/>
  </si>
  <si>
    <t>彩椒肉絲</t>
    <phoneticPr fontId="1" type="noConversion"/>
  </si>
  <si>
    <t>紅燒雞肉</t>
    <phoneticPr fontId="1" type="noConversion"/>
  </si>
  <si>
    <t>紅燒豬肉</t>
    <phoneticPr fontId="1" type="noConversion"/>
  </si>
  <si>
    <t>雞肉</t>
  </si>
  <si>
    <t>薑片</t>
  </si>
  <si>
    <t>紅蘿蔔炒蛋</t>
    <phoneticPr fontId="1" type="noConversion"/>
  </si>
  <si>
    <t>紅蘿蔔</t>
    <phoneticPr fontId="1" type="noConversion"/>
  </si>
  <si>
    <t>蛋</t>
    <phoneticPr fontId="1" type="noConversion"/>
  </si>
  <si>
    <t>蔥末</t>
    <phoneticPr fontId="1" type="noConversion"/>
  </si>
  <si>
    <t>冬瓜雞</t>
    <phoneticPr fontId="1" type="noConversion"/>
  </si>
  <si>
    <t>胡瓜</t>
    <phoneticPr fontId="1" type="noConversion"/>
  </si>
  <si>
    <t>玉米塊</t>
    <phoneticPr fontId="1" type="noConversion"/>
  </si>
  <si>
    <t>龍骨</t>
    <phoneticPr fontId="1" type="noConversion"/>
  </si>
  <si>
    <r>
      <t>晶品食品有限公司</t>
    </r>
    <r>
      <rPr>
        <b/>
        <sz val="22"/>
        <rFont val="Adobe 繁黑體 Std B"/>
        <family val="2"/>
        <charset val="128"/>
      </rPr>
      <t xml:space="preserve"> </t>
    </r>
    <r>
      <rPr>
        <b/>
        <sz val="22"/>
        <rFont val="Adobe 繁黑體 Std B"/>
        <family val="2"/>
        <charset val="136"/>
      </rPr>
      <t xml:space="preserve">  115年 6月</t>
    </r>
    <r>
      <rPr>
        <b/>
        <sz val="22"/>
        <rFont val="Adobe 繁黑體 Std B"/>
        <family val="2"/>
        <charset val="128"/>
      </rPr>
      <t xml:space="preserve"> 林邊國中</t>
    </r>
    <r>
      <rPr>
        <b/>
        <sz val="22"/>
        <color rgb="FFFF0000"/>
        <rFont val="Adobe 繁黑體 Std B"/>
        <family val="2"/>
        <charset val="128"/>
      </rPr>
      <t xml:space="preserve"> </t>
    </r>
    <r>
      <rPr>
        <b/>
        <sz val="22"/>
        <rFont val="Adobe 繁黑體 Std B"/>
        <family val="2"/>
        <charset val="128"/>
      </rPr>
      <t>午餐菜單   (本校一律使用國</t>
    </r>
    <r>
      <rPr>
        <b/>
        <sz val="22"/>
        <rFont val="細明體"/>
        <family val="3"/>
        <charset val="136"/>
      </rPr>
      <t>產</t>
    </r>
    <r>
      <rPr>
        <b/>
        <sz val="22"/>
        <rFont val="Adobe 繁黑體 Std B"/>
        <family val="2"/>
        <charset val="128"/>
      </rPr>
      <t>豬肉食材)</t>
    </r>
    <phoneticPr fontId="1" type="noConversion"/>
  </si>
  <si>
    <t>黑芝麻堅果奶</t>
  </si>
  <si>
    <t>鮮豆漿</t>
  </si>
  <si>
    <t>福樂優格</t>
  </si>
  <si>
    <t>鮮奶</t>
  </si>
  <si>
    <t>堅果沙其馬</t>
  </si>
  <si>
    <t>100%蔬果汁</t>
  </si>
  <si>
    <t>紅藜沙其馬</t>
    <phoneticPr fontId="1" type="noConversion"/>
  </si>
  <si>
    <t>水果</t>
    <phoneticPr fontId="1" type="noConversion"/>
  </si>
  <si>
    <t>1份</t>
    <phoneticPr fontId="19" type="noConversion"/>
  </si>
  <si>
    <t xml:space="preserve"> 屏東縣林邊國中115年6月第二週學生午餐食譜(自設廚房)</t>
    <phoneticPr fontId="1" type="noConversion"/>
  </si>
  <si>
    <t>海芽豆腐味噌湯</t>
    <phoneticPr fontId="1" type="noConversion"/>
  </si>
  <si>
    <t>5隻</t>
    <phoneticPr fontId="1" type="noConversion"/>
  </si>
  <si>
    <t>龍骨</t>
    <phoneticPr fontId="1" type="noConversion"/>
  </si>
  <si>
    <t>光雞丁</t>
    <phoneticPr fontId="1" type="noConversion"/>
  </si>
  <si>
    <t>南洋檸檬雞(煮)</t>
    <phoneticPr fontId="1" type="noConversion"/>
  </si>
  <si>
    <t>雞蛋</t>
    <phoneticPr fontId="1" type="noConversion"/>
  </si>
  <si>
    <t>麻婆豆腐</t>
    <phoneticPr fontId="1" type="noConversion"/>
  </si>
  <si>
    <t>蘿蔔</t>
    <phoneticPr fontId="1" type="noConversion"/>
  </si>
  <si>
    <t>豆皮</t>
    <phoneticPr fontId="1" type="noConversion"/>
  </si>
  <si>
    <t>滑蛋嫩雞(煮)</t>
    <phoneticPr fontId="19" type="noConversion"/>
  </si>
  <si>
    <t>全榖雜糧類(份)</t>
    <phoneticPr fontId="1" type="noConversion"/>
  </si>
  <si>
    <t>豆魚蛋肉類(份)</t>
    <phoneticPr fontId="1" type="noConversion"/>
  </si>
  <si>
    <t>油脂與堅果種子類(份)</t>
    <phoneticPr fontId="1" type="noConversion"/>
  </si>
  <si>
    <t>熱量(大卡)</t>
    <phoneticPr fontId="1" type="noConversion"/>
  </si>
  <si>
    <t>5支</t>
    <phoneticPr fontId="19" type="noConversion"/>
  </si>
  <si>
    <t>三色豆</t>
    <phoneticPr fontId="19" type="noConversion"/>
  </si>
  <si>
    <t>芹菜豆干(炒)</t>
    <phoneticPr fontId="1" type="noConversion"/>
  </si>
  <si>
    <t>芹菜</t>
    <phoneticPr fontId="1" type="noConversion"/>
  </si>
  <si>
    <t>紅蘿蔔</t>
    <phoneticPr fontId="1" type="noConversion"/>
  </si>
  <si>
    <t>豆薯</t>
    <phoneticPr fontId="1" type="noConversion"/>
  </si>
  <si>
    <t>豆干</t>
    <phoneticPr fontId="1" type="noConversion"/>
  </si>
  <si>
    <t>肉絲</t>
    <phoneticPr fontId="1" type="noConversion"/>
  </si>
  <si>
    <t>芹菜</t>
    <phoneticPr fontId="1" type="noConversion"/>
  </si>
  <si>
    <t>豆薯炒蛋(炒)</t>
    <phoneticPr fontId="1" type="noConversion"/>
  </si>
  <si>
    <t>紅蘿蔔</t>
    <phoneticPr fontId="1" type="noConversion"/>
  </si>
  <si>
    <t>雞蛋</t>
    <phoneticPr fontId="1" type="noConversion"/>
  </si>
  <si>
    <t>豆薯</t>
    <phoneticPr fontId="1" type="noConversion"/>
  </si>
  <si>
    <t>-</t>
    <phoneticPr fontId="19" type="noConversion"/>
  </si>
  <si>
    <t>蒸蛋</t>
    <phoneticPr fontId="1" type="noConversion"/>
  </si>
  <si>
    <t>香菇雞湯</t>
    <phoneticPr fontId="1" type="noConversion"/>
  </si>
  <si>
    <t>紅豆包</t>
  </si>
  <si>
    <t>紅豆包</t>
    <phoneticPr fontId="1" type="noConversion"/>
  </si>
  <si>
    <t>1份</t>
  </si>
  <si>
    <t>1份</t>
    <phoneticPr fontId="1" type="noConversion"/>
  </si>
  <si>
    <t>胡瓜玉米湯</t>
    <phoneticPr fontId="1" type="noConversion"/>
  </si>
  <si>
    <t>5隻</t>
    <phoneticPr fontId="1" type="noConversion"/>
  </si>
  <si>
    <t>季節蔬菜</t>
  </si>
  <si>
    <t>奶皇包</t>
  </si>
  <si>
    <t>奶皇包</t>
    <phoneticPr fontId="1" type="noConversion"/>
  </si>
  <si>
    <t>綠豆西米露</t>
    <phoneticPr fontId="1" type="noConversion"/>
  </si>
  <si>
    <t>綠豆</t>
    <phoneticPr fontId="19" type="noConversion"/>
  </si>
  <si>
    <t>油豆腐</t>
    <phoneticPr fontId="1" type="noConversion"/>
  </si>
  <si>
    <t>柴魚片</t>
    <phoneticPr fontId="1" type="noConversion"/>
  </si>
  <si>
    <t>適量</t>
    <phoneticPr fontId="1" type="noConversion"/>
  </si>
  <si>
    <t xml:space="preserve">                             </t>
    <phoneticPr fontId="1" type="noConversion"/>
  </si>
  <si>
    <t>蔬菜油腐湯</t>
    <phoneticPr fontId="1" type="noConversion"/>
  </si>
  <si>
    <t>山東白</t>
    <phoneticPr fontId="1" type="noConversion"/>
  </si>
  <si>
    <t>高麗菜</t>
    <phoneticPr fontId="1" type="noConversion"/>
  </si>
  <si>
    <t>6/19</t>
    <phoneticPr fontId="1" type="noConversion"/>
  </si>
  <si>
    <t>屏東縣林邊國中115年6月第週學生午餐食譜(自設廚房)</t>
    <phoneticPr fontId="1" type="noConversion"/>
  </si>
  <si>
    <t>屏東縣林邊國中115年6月第四週學生午餐食譜(自設廚房)</t>
    <phoneticPr fontId="1" type="noConversion"/>
  </si>
  <si>
    <t xml:space="preserve"> 屏東縣林邊國中115年6月第三週學生午餐食譜(自設廚房)</t>
    <phoneticPr fontId="1" type="noConversion"/>
  </si>
  <si>
    <t xml:space="preserve">午餐秘書: </t>
    <phoneticPr fontId="1" type="noConversion"/>
  </si>
  <si>
    <t xml:space="preserve">                      </t>
    <phoneticPr fontId="1" type="noConversion"/>
  </si>
  <si>
    <t>校長:</t>
    <phoneticPr fontId="1" type="noConversion"/>
  </si>
  <si>
    <t xml:space="preserve">                      </t>
    <phoneticPr fontId="1" type="noConversion"/>
  </si>
  <si>
    <t>※每週1次有機蔬菜。</t>
    <phoneticPr fontId="1" type="noConversion"/>
  </si>
  <si>
    <t xml:space="preserve">                      </t>
    <phoneticPr fontId="1" type="noConversion"/>
  </si>
  <si>
    <t xml:space="preserve">午餐秘書: </t>
    <phoneticPr fontId="1" type="noConversion"/>
  </si>
  <si>
    <r>
      <t xml:space="preserve"> </t>
    </r>
    <r>
      <rPr>
        <b/>
        <sz val="12"/>
        <rFont val="細明體"/>
        <family val="3"/>
        <charset val="136"/>
      </rPr>
      <t>星期一</t>
    </r>
    <phoneticPr fontId="1" type="noConversion"/>
  </si>
  <si>
    <r>
      <t xml:space="preserve"> </t>
    </r>
    <r>
      <rPr>
        <b/>
        <sz val="12"/>
        <rFont val="細明體"/>
        <family val="3"/>
        <charset val="136"/>
      </rPr>
      <t>星期二</t>
    </r>
    <phoneticPr fontId="1" type="noConversion"/>
  </si>
  <si>
    <r>
      <t xml:space="preserve"> </t>
    </r>
    <r>
      <rPr>
        <b/>
        <sz val="12"/>
        <rFont val="細明體"/>
        <family val="3"/>
        <charset val="136"/>
      </rPr>
      <t>星期四</t>
    </r>
  </si>
  <si>
    <r>
      <t>每人</t>
    </r>
    <r>
      <rPr>
        <b/>
        <sz val="12"/>
        <rFont val="Times New Roman"/>
        <family val="1"/>
      </rPr>
      <t>(g)</t>
    </r>
  </si>
  <si>
    <r>
      <t>菜名</t>
    </r>
    <r>
      <rPr>
        <b/>
        <sz val="12"/>
        <rFont val="Times New Roman"/>
        <family val="1"/>
      </rPr>
      <t>/</t>
    </r>
    <r>
      <rPr>
        <b/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</si>
  <si>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b/>
        <sz val="12"/>
        <rFont val="Times New Roman"/>
        <family val="1"/>
      </rPr>
      <t>(g)</t>
    </r>
    <phoneticPr fontId="1" type="noConversion"/>
  </si>
  <si>
    <r>
      <t>蔬菜類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份</t>
    </r>
    <r>
      <rPr>
        <b/>
        <sz val="12"/>
        <rFont val="Times New Roman"/>
        <family val="1"/>
      </rPr>
      <t>)</t>
    </r>
    <phoneticPr fontId="1" type="noConversion"/>
  </si>
  <si>
    <r>
      <t>水果類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份</t>
    </r>
    <r>
      <rPr>
        <b/>
        <sz val="12"/>
        <rFont val="Times New Roman"/>
        <family val="1"/>
      </rPr>
      <t>)</t>
    </r>
    <phoneticPr fontId="1" type="noConversion"/>
  </si>
  <si>
    <r>
      <t>供應人數：</t>
    </r>
    <r>
      <rPr>
        <b/>
        <sz val="12"/>
        <rFont val="Times New Roman"/>
        <family val="1"/>
      </rPr>
      <t>470</t>
    </r>
    <r>
      <rPr>
        <b/>
        <sz val="12"/>
        <rFont val="標楷體"/>
        <family val="4"/>
        <charset val="136"/>
      </rPr>
      <t>人</t>
    </r>
    <r>
      <rPr>
        <b/>
        <sz val="12"/>
        <rFont val="Times New Roman"/>
        <family val="1"/>
      </rPr>
      <t xml:space="preserve">                </t>
    </r>
    <r>
      <rPr>
        <b/>
        <sz val="12"/>
        <rFont val="標楷體"/>
        <family val="4"/>
        <charset val="136"/>
      </rPr>
      <t>供應廠商</t>
    </r>
    <r>
      <rPr>
        <b/>
        <sz val="12"/>
        <rFont val="Times New Roman"/>
        <family val="1"/>
      </rPr>
      <t>:</t>
    </r>
    <r>
      <rPr>
        <b/>
        <sz val="12"/>
        <rFont val="標楷體"/>
        <family val="4"/>
        <charset val="136"/>
      </rPr>
      <t>晶品食品有限公司</t>
    </r>
    <phoneticPr fontId="1" type="noConversion"/>
  </si>
  <si>
    <t>供應人數：470人</t>
    <phoneticPr fontId="1" type="noConversion"/>
  </si>
  <si>
    <r>
      <t>供應人數：</t>
    </r>
    <r>
      <rPr>
        <b/>
        <sz val="12"/>
        <rFont val="Times New Roman"/>
        <family val="1"/>
      </rPr>
      <t xml:space="preserve">470   </t>
    </r>
    <r>
      <rPr>
        <b/>
        <sz val="12"/>
        <rFont val="標楷體"/>
        <family val="4"/>
        <charset val="136"/>
      </rPr>
      <t>人</t>
    </r>
    <r>
      <rPr>
        <b/>
        <sz val="12"/>
        <rFont val="Times New Roman"/>
        <family val="1"/>
      </rPr>
      <t xml:space="preserve">                </t>
    </r>
    <r>
      <rPr>
        <b/>
        <sz val="12"/>
        <rFont val="標楷體"/>
        <family val="4"/>
        <charset val="136"/>
      </rPr>
      <t>供應廠商</t>
    </r>
    <r>
      <rPr>
        <b/>
        <sz val="12"/>
        <rFont val="Times New Roman"/>
        <family val="1"/>
      </rPr>
      <t>:</t>
    </r>
    <r>
      <rPr>
        <b/>
        <sz val="12"/>
        <rFont val="標楷體"/>
        <family val="4"/>
        <charset val="136"/>
      </rPr>
      <t>晶品食品有限公司</t>
    </r>
    <phoneticPr fontId="1" type="noConversion"/>
  </si>
  <si>
    <t xml:space="preserve"> 星期一</t>
    <phoneticPr fontId="1" type="noConversion"/>
  </si>
  <si>
    <t xml:space="preserve"> 星期四</t>
  </si>
  <si>
    <t>菜名/烹調法</t>
    <phoneticPr fontId="1" type="noConversion"/>
  </si>
  <si>
    <t>每人(g)</t>
    <phoneticPr fontId="1" type="noConversion"/>
  </si>
  <si>
    <r>
      <t>蔬菜類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份</t>
    </r>
    <r>
      <rPr>
        <b/>
        <sz val="12"/>
        <rFont val="Times New Roman"/>
        <family val="1"/>
      </rPr>
      <t>)</t>
    </r>
    <phoneticPr fontId="1" type="noConversion"/>
  </si>
  <si>
    <r>
      <t>水果類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份</t>
    </r>
    <r>
      <rPr>
        <b/>
        <sz val="12"/>
        <rFont val="Times New Roman"/>
        <family val="1"/>
      </rPr>
      <t>)</t>
    </r>
    <phoneticPr fontId="1" type="noConversion"/>
  </si>
  <si>
    <r>
      <t>1</t>
    </r>
    <r>
      <rPr>
        <b/>
        <sz val="12"/>
        <rFont val="細明體"/>
        <family val="3"/>
        <charset val="136"/>
      </rPr>
      <t>份</t>
    </r>
    <phoneticPr fontId="19" type="noConversion"/>
  </si>
  <si>
    <r>
      <t xml:space="preserve"> </t>
    </r>
    <r>
      <rPr>
        <b/>
        <sz val="12"/>
        <rFont val="細明體"/>
        <family val="3"/>
        <charset val="136"/>
      </rPr>
      <t>星期二</t>
    </r>
  </si>
  <si>
    <t>海芽蛋花湯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</si>
</sst>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_ "/>
    <numFmt numFmtId="177" formatCode="0;_᣿"/>
    <numFmt numFmtId="178" formatCode="m&quot;月&quot;d&quot;日&quot;"/>
    <numFmt numFmtId="179" formatCode="0.0_);[Red]\(0.0\)"/>
    <numFmt numFmtId="180" formatCode="0.0"/>
    <numFmt numFmtId="181" formatCode="0_);[Red]\(0\)"/>
    <numFmt numFmtId="182" formatCode="0.000"/>
    <numFmt numFmtId="183" formatCode="0.00_ "/>
    <numFmt numFmtId="184" formatCode="0.000_ "/>
    <numFmt numFmtId="185" formatCode="0.0000"/>
    <numFmt numFmtId="186" formatCode="0_ "/>
  </numFmts>
  <fonts count="5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0"/>
      <name val="Adobe 繁黑體 Std B"/>
      <family val="2"/>
      <charset val="136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14"/>
      <name val="新細明體"/>
      <family val="1"/>
      <charset val="136"/>
      <scheme val="major"/>
    </font>
    <font>
      <sz val="12"/>
      <name val="新細明體"/>
      <family val="1"/>
      <charset val="136"/>
    </font>
    <font>
      <b/>
      <sz val="16"/>
      <name val="Adobe 繁黑體 Std B"/>
      <family val="2"/>
      <charset val="136"/>
    </font>
    <font>
      <b/>
      <sz val="14"/>
      <name val="細明體"/>
      <family val="3"/>
      <charset val="136"/>
    </font>
    <font>
      <b/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22"/>
      <name val="Adobe 繁黑體 Std B"/>
      <family val="2"/>
      <charset val="136"/>
    </font>
    <font>
      <b/>
      <sz val="22"/>
      <name val="Adobe 繁黑體 Std B"/>
      <family val="2"/>
      <charset val="128"/>
    </font>
    <font>
      <b/>
      <sz val="22"/>
      <color rgb="FFFF0000"/>
      <name val="Adobe 繁黑體 Std B"/>
      <family val="2"/>
      <charset val="128"/>
    </font>
    <font>
      <b/>
      <sz val="22"/>
      <name val="細明體"/>
      <family val="3"/>
      <charset val="136"/>
    </font>
    <font>
      <sz val="12"/>
      <color rgb="FF000000"/>
      <name val="Times New Roman"/>
      <family val="1"/>
    </font>
    <font>
      <sz val="20"/>
      <name val="Adobe 繁黑體 Std B"/>
      <family val="2"/>
      <charset val="128"/>
    </font>
    <font>
      <b/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</font>
    <font>
      <b/>
      <sz val="12"/>
      <name val="新細明體"/>
      <family val="1"/>
      <charset val="136"/>
      <scheme val="major"/>
    </font>
    <font>
      <b/>
      <sz val="12"/>
      <color rgb="FF002060"/>
      <name val="新細明體"/>
      <family val="1"/>
      <charset val="136"/>
    </font>
    <font>
      <b/>
      <sz val="12"/>
      <color rgb="FF00B050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color rgb="FF000000"/>
      <name val="Times New Roman"/>
      <family val="1"/>
    </font>
    <font>
      <b/>
      <sz val="9"/>
      <name val="新細明體"/>
      <family val="1"/>
      <charset val="136"/>
    </font>
    <font>
      <b/>
      <sz val="16"/>
      <color theme="1"/>
      <name val="Adobe 繁黑體 Std B"/>
      <family val="2"/>
      <charset val="136"/>
    </font>
    <font>
      <b/>
      <sz val="10"/>
      <name val="新細明體"/>
      <family val="1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15" fillId="0" borderId="0">
      <alignment vertical="center"/>
    </xf>
    <xf numFmtId="0" fontId="23" fillId="0" borderId="0"/>
  </cellStyleXfs>
  <cellXfs count="90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Border="1"/>
    <xf numFmtId="0" fontId="0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2" fillId="4" borderId="0" xfId="0" applyFont="1" applyFill="1"/>
    <xf numFmtId="0" fontId="4" fillId="4" borderId="0" xfId="0" applyFont="1" applyFill="1"/>
    <xf numFmtId="0" fontId="5" fillId="0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4" fillId="0" borderId="0" xfId="1" applyFont="1" applyFill="1" applyBorder="1" applyAlignment="1"/>
    <xf numFmtId="0" fontId="2" fillId="0" borderId="0" xfId="0" applyFont="1" applyFill="1" applyBorder="1"/>
    <xf numFmtId="0" fontId="0" fillId="0" borderId="0" xfId="1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2" fillId="0" borderId="0" xfId="1" applyFont="1" applyFill="1" applyBorder="1" applyProtection="1">
      <alignment vertical="center"/>
    </xf>
    <xf numFmtId="0" fontId="7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0" fontId="0" fillId="0" borderId="0" xfId="0" applyFont="1" applyFill="1"/>
    <xf numFmtId="0" fontId="0" fillId="0" borderId="0" xfId="0" applyFont="1" applyFill="1" applyBorder="1"/>
    <xf numFmtId="0" fontId="0" fillId="4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wrapText="1" shrinkToFit="1"/>
    </xf>
    <xf numFmtId="0" fontId="12" fillId="0" borderId="0" xfId="1" applyFont="1" applyBorder="1" applyProtection="1">
      <alignment vertic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 textRotation="255" wrapText="1" shrinkToFi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12" fillId="0" borderId="0" xfId="1" applyFont="1" applyProtection="1">
      <alignment vertical="center"/>
    </xf>
    <xf numFmtId="0" fontId="12" fillId="0" borderId="0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vertical="center" textRotation="255" wrapText="1" shrinkToFit="1"/>
    </xf>
    <xf numFmtId="0" fontId="3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textRotation="255" wrapText="1" shrinkToFit="1"/>
    </xf>
    <xf numFmtId="0" fontId="7" fillId="0" borderId="0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textRotation="255" wrapText="1" shrinkToFi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 shrinkToFit="1"/>
    </xf>
    <xf numFmtId="182" fontId="0" fillId="0" borderId="0" xfId="0" applyNumberFormat="1" applyFont="1" applyBorder="1" applyAlignment="1">
      <alignment horizontal="center" vertical="center" shrinkToFit="1"/>
    </xf>
    <xf numFmtId="0" fontId="0" fillId="4" borderId="0" xfId="0" applyFont="1" applyFill="1" applyBorder="1" applyAlignment="1">
      <alignment vertical="center" textRotation="255" wrapText="1" shrinkToFit="1"/>
    </xf>
    <xf numFmtId="178" fontId="0" fillId="0" borderId="0" xfId="0" applyNumberFormat="1" applyFont="1" applyFill="1" applyBorder="1" applyAlignment="1">
      <alignment vertical="center"/>
    </xf>
    <xf numFmtId="178" fontId="0" fillId="0" borderId="48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shrinkToFit="1"/>
    </xf>
    <xf numFmtId="0" fontId="2" fillId="0" borderId="0" xfId="0" applyFont="1" applyFill="1"/>
    <xf numFmtId="0" fontId="0" fillId="0" borderId="6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shrinkToFit="1"/>
    </xf>
    <xf numFmtId="180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79" fontId="5" fillId="0" borderId="10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 shrinkToFit="1"/>
    </xf>
    <xf numFmtId="1" fontId="5" fillId="4" borderId="10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vertical="center" shrinkToFit="1"/>
    </xf>
    <xf numFmtId="49" fontId="10" fillId="0" borderId="62" xfId="0" applyNumberFormat="1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179" fontId="5" fillId="0" borderId="62" xfId="0" applyNumberFormat="1" applyFont="1" applyFill="1" applyBorder="1" applyAlignment="1">
      <alignment horizontal="center" vertical="center"/>
    </xf>
    <xf numFmtId="179" fontId="5" fillId="0" borderId="62" xfId="0" applyNumberFormat="1" applyFont="1" applyBorder="1" applyAlignment="1">
      <alignment horizontal="center" vertical="center"/>
    </xf>
    <xf numFmtId="179" fontId="17" fillId="0" borderId="62" xfId="1" applyNumberFormat="1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1" fontId="5" fillId="4" borderId="62" xfId="0" applyNumberFormat="1" applyFont="1" applyFill="1" applyBorder="1" applyAlignment="1">
      <alignment horizontal="center" vertical="center" shrinkToFit="1"/>
    </xf>
    <xf numFmtId="179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62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179" fontId="4" fillId="0" borderId="62" xfId="0" applyNumberFormat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/>
    </xf>
    <xf numFmtId="1" fontId="4" fillId="4" borderId="62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shrinkToFit="1"/>
    </xf>
    <xf numFmtId="0" fontId="6" fillId="0" borderId="0" xfId="0" applyFont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179" fontId="5" fillId="0" borderId="25" xfId="0" applyNumberFormat="1" applyFont="1" applyFill="1" applyBorder="1" applyAlignment="1">
      <alignment horizontal="center" vertical="center"/>
    </xf>
    <xf numFmtId="179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1" fontId="4" fillId="4" borderId="25" xfId="0" applyNumberFormat="1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65" xfId="0" applyFont="1" applyFill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2" fillId="0" borderId="1" xfId="0" applyFont="1" applyBorder="1" applyAlignment="1">
      <alignment horizontal="center" shrinkToFit="1"/>
    </xf>
    <xf numFmtId="0" fontId="22" fillId="0" borderId="1" xfId="0" applyFont="1" applyBorder="1" applyAlignment="1">
      <alignment shrinkToFit="1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26" fillId="0" borderId="1" xfId="0" applyFont="1" applyBorder="1" applyAlignment="1">
      <alignment shrinkToFit="1"/>
    </xf>
    <xf numFmtId="0" fontId="25" fillId="0" borderId="1" xfId="0" applyFont="1" applyBorder="1" applyAlignment="1">
      <alignment shrinkToFit="1"/>
    </xf>
    <xf numFmtId="0" fontId="0" fillId="0" borderId="0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0" borderId="0" xfId="3" applyFont="1" applyBorder="1" applyAlignment="1">
      <alignment horizontal="center" vertical="center" shrinkToFit="1"/>
    </xf>
    <xf numFmtId="186" fontId="0" fillId="0" borderId="0" xfId="3" applyNumberFormat="1" applyFont="1" applyFill="1" applyBorder="1" applyAlignment="1">
      <alignment horizontal="center" vertical="center"/>
    </xf>
    <xf numFmtId="1" fontId="0" fillId="4" borderId="0" xfId="0" applyNumberFormat="1" applyFont="1" applyFill="1" applyBorder="1" applyAlignment="1">
      <alignment horizontal="center" vertical="center"/>
    </xf>
    <xf numFmtId="180" fontId="0" fillId="4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0" fillId="0" borderId="0" xfId="3" applyFont="1" applyBorder="1" applyAlignment="1">
      <alignment vertical="center" textRotation="255" wrapText="1" shrinkToFit="1"/>
    </xf>
    <xf numFmtId="0" fontId="22" fillId="4" borderId="1" xfId="0" applyFont="1" applyFill="1" applyBorder="1" applyAlignment="1">
      <alignment shrinkToFit="1"/>
    </xf>
    <xf numFmtId="0" fontId="22" fillId="4" borderId="1" xfId="0" applyFont="1" applyFill="1" applyBorder="1" applyAlignment="1">
      <alignment horizontal="center"/>
    </xf>
    <xf numFmtId="0" fontId="0" fillId="0" borderId="48" xfId="0" applyFont="1" applyFill="1" applyBorder="1" applyAlignment="1">
      <alignment vertical="center" wrapText="1"/>
    </xf>
    <xf numFmtId="0" fontId="12" fillId="0" borderId="48" xfId="1" applyFont="1" applyFill="1" applyBorder="1" applyAlignment="1" applyProtection="1">
      <alignment vertical="center" textRotation="255" wrapText="1" shrinkToFit="1"/>
    </xf>
    <xf numFmtId="0" fontId="0" fillId="0" borderId="48" xfId="0" applyFont="1" applyFill="1" applyBorder="1" applyAlignment="1">
      <alignment vertical="center" textRotation="255" wrapText="1" shrinkToFit="1"/>
    </xf>
    <xf numFmtId="0" fontId="0" fillId="0" borderId="48" xfId="0" applyFont="1" applyFill="1" applyBorder="1" applyAlignment="1">
      <alignment vertical="center" textRotation="255" shrinkToFit="1"/>
    </xf>
    <xf numFmtId="0" fontId="11" fillId="4" borderId="48" xfId="0" applyFont="1" applyFill="1" applyBorder="1" applyAlignment="1">
      <alignment vertical="center"/>
    </xf>
    <xf numFmtId="183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/>
    <xf numFmtId="0" fontId="22" fillId="0" borderId="25" xfId="0" applyFont="1" applyBorder="1" applyAlignment="1">
      <alignment shrinkToFit="1"/>
    </xf>
    <xf numFmtId="0" fontId="26" fillId="0" borderId="1" xfId="0" applyFont="1" applyBorder="1" applyAlignment="1">
      <alignment horizontal="center" vertical="center"/>
    </xf>
    <xf numFmtId="1" fontId="5" fillId="4" borderId="25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179" fontId="5" fillId="0" borderId="15" xfId="0" applyNumberFormat="1" applyFont="1" applyFill="1" applyBorder="1" applyAlignment="1">
      <alignment horizontal="center" vertical="center"/>
    </xf>
    <xf numFmtId="0" fontId="13" fillId="0" borderId="6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0" borderId="74" xfId="0" applyFont="1" applyFill="1" applyBorder="1" applyAlignment="1">
      <alignment horizontal="center" vertical="center" wrapText="1"/>
    </xf>
    <xf numFmtId="179" fontId="5" fillId="0" borderId="7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Fill="1" applyBorder="1" applyAlignment="1">
      <alignment horizontal="center" vertical="center" shrinkToFit="1"/>
    </xf>
    <xf numFmtId="184" fontId="0" fillId="0" borderId="0" xfId="0" applyNumberFormat="1" applyFont="1" applyFill="1" applyBorder="1" applyAlignment="1">
      <alignment horizontal="center" vertical="center" shrinkToFit="1"/>
    </xf>
    <xf numFmtId="180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/>
    <xf numFmtId="0" fontId="0" fillId="0" borderId="0" xfId="3" applyFont="1" applyBorder="1" applyAlignment="1">
      <alignment vertical="center" textRotation="255" shrinkToFit="1"/>
    </xf>
    <xf numFmtId="0" fontId="0" fillId="0" borderId="0" xfId="3" applyFont="1" applyBorder="1" applyAlignment="1">
      <alignment horizontal="center" vertical="center" wrapText="1" shrinkToFit="1"/>
    </xf>
    <xf numFmtId="186" fontId="0" fillId="0" borderId="0" xfId="3" applyNumberFormat="1" applyFont="1" applyFill="1" applyBorder="1" applyAlignment="1">
      <alignment horizontal="center" vertical="center" wrapText="1"/>
    </xf>
    <xf numFmtId="1" fontId="0" fillId="4" borderId="0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12" fillId="0" borderId="0" xfId="1" applyFont="1" applyBorder="1" applyAlignment="1" applyProtection="1">
      <alignment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>
      <alignment wrapText="1"/>
    </xf>
    <xf numFmtId="0" fontId="32" fillId="0" borderId="0" xfId="0" applyFont="1" applyFill="1" applyBorder="1" applyAlignment="1">
      <alignment horizontal="center" vertical="center" wrapText="1" shrinkToFit="1"/>
    </xf>
    <xf numFmtId="0" fontId="32" fillId="0" borderId="0" xfId="0" applyFont="1" applyFill="1" applyBorder="1" applyAlignment="1">
      <alignment horizontal="center" vertical="center" wrapText="1"/>
    </xf>
    <xf numFmtId="182" fontId="0" fillId="0" borderId="0" xfId="0" applyNumberFormat="1" applyFont="1" applyFill="1" applyBorder="1" applyAlignment="1">
      <alignment horizontal="center" vertical="center" wrapText="1" shrinkToFit="1"/>
    </xf>
    <xf numFmtId="0" fontId="22" fillId="4" borderId="76" xfId="0" applyFont="1" applyFill="1" applyBorder="1" applyAlignment="1">
      <alignment horizontal="center" vertical="center"/>
    </xf>
    <xf numFmtId="179" fontId="0" fillId="0" borderId="0" xfId="1" applyNumberFormat="1" applyFont="1" applyFill="1" applyBorder="1" applyAlignment="1" applyProtection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 shrinkToFit="1"/>
    </xf>
    <xf numFmtId="1" fontId="0" fillId="0" borderId="0" xfId="0" applyNumberFormat="1" applyFont="1" applyFill="1" applyBorder="1" applyAlignment="1">
      <alignment horizontal="center" vertical="center"/>
    </xf>
    <xf numFmtId="181" fontId="0" fillId="0" borderId="0" xfId="0" applyNumberFormat="1" applyFont="1" applyFill="1" applyBorder="1" applyAlignment="1">
      <alignment horizontal="center" vertical="center" shrinkToFit="1"/>
    </xf>
    <xf numFmtId="181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 shrinkToFit="1"/>
    </xf>
    <xf numFmtId="1" fontId="0" fillId="0" borderId="0" xfId="0" applyNumberFormat="1" applyFont="1" applyBorder="1"/>
    <xf numFmtId="1" fontId="12" fillId="0" borderId="0" xfId="1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/>
    </xf>
    <xf numFmtId="0" fontId="22" fillId="0" borderId="0" xfId="0" applyFont="1" applyBorder="1" applyAlignment="1">
      <alignment shrinkToFit="1"/>
    </xf>
    <xf numFmtId="0" fontId="22" fillId="0" borderId="0" xfId="0" applyFont="1" applyBorder="1" applyAlignment="1">
      <alignment horizontal="center" shrinkToFi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 vertical="center" shrinkToFit="1"/>
    </xf>
    <xf numFmtId="0" fontId="0" fillId="0" borderId="0" xfId="1" applyFont="1" applyFill="1" applyBorder="1" applyAlignment="1" applyProtection="1">
      <alignment horizontal="center" vertical="center"/>
    </xf>
    <xf numFmtId="0" fontId="0" fillId="0" borderId="61" xfId="0" applyFont="1" applyFill="1" applyBorder="1" applyAlignment="1">
      <alignment vertical="center" textRotation="255" wrapText="1" shrinkToFit="1"/>
    </xf>
    <xf numFmtId="0" fontId="0" fillId="0" borderId="61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left" vertical="center"/>
    </xf>
    <xf numFmtId="0" fontId="0" fillId="4" borderId="61" xfId="0" applyFont="1" applyFill="1" applyBorder="1" applyAlignment="1">
      <alignment vertical="center"/>
    </xf>
    <xf numFmtId="179" fontId="0" fillId="0" borderId="0" xfId="0" applyNumberFormat="1" applyFont="1" applyBorder="1" applyAlignment="1">
      <alignment horizontal="center"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37" xfId="0" applyFont="1" applyBorder="1" applyAlignment="1">
      <alignment horizontal="center" vertical="center"/>
    </xf>
    <xf numFmtId="0" fontId="36" fillId="0" borderId="36" xfId="0" applyFont="1" applyBorder="1" applyAlignment="1">
      <alignment vertical="center"/>
    </xf>
    <xf numFmtId="0" fontId="36" fillId="0" borderId="38" xfId="0" applyFont="1" applyBorder="1" applyAlignment="1">
      <alignment vertical="center"/>
    </xf>
    <xf numFmtId="0" fontId="27" fillId="0" borderId="6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0" fontId="27" fillId="0" borderId="23" xfId="0" applyFont="1" applyBorder="1" applyAlignment="1">
      <alignment horizontal="center" vertical="center" shrinkToFit="1"/>
    </xf>
    <xf numFmtId="0" fontId="27" fillId="0" borderId="7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/>
    </xf>
    <xf numFmtId="0" fontId="38" fillId="0" borderId="10" xfId="1" applyFont="1" applyFill="1" applyBorder="1" applyAlignment="1" applyProtection="1">
      <alignment horizontal="center" vertical="center"/>
    </xf>
    <xf numFmtId="180" fontId="27" fillId="0" borderId="3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6" fontId="27" fillId="0" borderId="3" xfId="0" applyNumberFormat="1" applyFont="1" applyBorder="1" applyAlignment="1">
      <alignment horizontal="center" vertical="center"/>
    </xf>
    <xf numFmtId="180" fontId="27" fillId="0" borderId="4" xfId="0" applyNumberFormat="1" applyFont="1" applyBorder="1" applyAlignment="1">
      <alignment horizontal="center" vertical="center"/>
    </xf>
    <xf numFmtId="176" fontId="27" fillId="0" borderId="4" xfId="0" applyNumberFormat="1" applyFont="1" applyBorder="1" applyAlignment="1">
      <alignment horizontal="center" vertical="center"/>
    </xf>
    <xf numFmtId="180" fontId="27" fillId="0" borderId="1" xfId="0" applyNumberFormat="1" applyFont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shrinkToFit="1"/>
    </xf>
    <xf numFmtId="0" fontId="38" fillId="0" borderId="1" xfId="1" applyFont="1" applyFill="1" applyBorder="1" applyAlignment="1" applyProtection="1">
      <alignment horizontal="center" vertical="center"/>
    </xf>
    <xf numFmtId="0" fontId="39" fillId="0" borderId="6" xfId="1" applyFont="1" applyFill="1" applyBorder="1" applyAlignment="1" applyProtection="1">
      <alignment horizontal="center" vertical="center"/>
    </xf>
    <xf numFmtId="0" fontId="40" fillId="0" borderId="1" xfId="0" applyFont="1" applyBorder="1" applyAlignment="1">
      <alignment horizontal="center" vertical="center"/>
    </xf>
    <xf numFmtId="183" fontId="27" fillId="0" borderId="3" xfId="0" applyNumberFormat="1" applyFont="1" applyBorder="1" applyAlignment="1">
      <alignment horizontal="center" vertical="center"/>
    </xf>
    <xf numFmtId="1" fontId="27" fillId="0" borderId="4" xfId="0" applyNumberFormat="1" applyFont="1" applyFill="1" applyBorder="1" applyAlignment="1">
      <alignment horizontal="center" vertical="center" shrinkToFit="1"/>
    </xf>
    <xf numFmtId="2" fontId="27" fillId="0" borderId="1" xfId="0" applyNumberFormat="1" applyFont="1" applyFill="1" applyBorder="1" applyAlignment="1">
      <alignment horizontal="center" vertical="center" shrinkToFit="1"/>
    </xf>
    <xf numFmtId="2" fontId="27" fillId="0" borderId="50" xfId="0" applyNumberFormat="1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38" fillId="4" borderId="1" xfId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38" fillId="0" borderId="6" xfId="1" applyFont="1" applyFill="1" applyBorder="1" applyAlignment="1" applyProtection="1">
      <alignment horizontal="center" vertical="center"/>
    </xf>
    <xf numFmtId="2" fontId="27" fillId="0" borderId="6" xfId="0" applyNumberFormat="1" applyFont="1" applyBorder="1" applyAlignment="1">
      <alignment horizontal="center" vertical="center"/>
    </xf>
    <xf numFmtId="0" fontId="27" fillId="0" borderId="4" xfId="0" applyFont="1" applyFill="1" applyBorder="1" applyAlignment="1">
      <alignment vertical="center"/>
    </xf>
    <xf numFmtId="1" fontId="38" fillId="0" borderId="3" xfId="1" applyNumberFormat="1" applyFont="1" applyFill="1" applyBorder="1" applyAlignment="1" applyProtection="1">
      <alignment horizontal="center" vertical="center"/>
    </xf>
    <xf numFmtId="1" fontId="38" fillId="0" borderId="10" xfId="1" applyNumberFormat="1" applyFont="1" applyFill="1" applyBorder="1" applyAlignment="1" applyProtection="1">
      <alignment horizontal="center" vertical="center"/>
    </xf>
    <xf numFmtId="0" fontId="41" fillId="0" borderId="1" xfId="0" applyFont="1" applyFill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/>
    </xf>
    <xf numFmtId="0" fontId="27" fillId="0" borderId="50" xfId="0" applyFont="1" applyFill="1" applyBorder="1" applyAlignment="1">
      <alignment horizontal="center" vertical="center" shrinkToFit="1"/>
    </xf>
    <xf numFmtId="0" fontId="38" fillId="0" borderId="1" xfId="1" applyFont="1" applyBorder="1" applyAlignment="1" applyProtection="1">
      <alignment horizontal="center" vertical="center"/>
    </xf>
    <xf numFmtId="0" fontId="38" fillId="0" borderId="1" xfId="1" applyFont="1" applyBorder="1" applyProtection="1">
      <alignment vertical="center"/>
    </xf>
    <xf numFmtId="0" fontId="38" fillId="0" borderId="0" xfId="1" applyFont="1" applyProtection="1">
      <alignment vertical="center"/>
    </xf>
    <xf numFmtId="1" fontId="38" fillId="0" borderId="4" xfId="1" applyNumberFormat="1" applyFont="1" applyFill="1" applyBorder="1" applyAlignment="1" applyProtection="1">
      <alignment horizontal="center" vertical="center"/>
    </xf>
    <xf numFmtId="180" fontId="27" fillId="0" borderId="6" xfId="0" applyNumberFormat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shrinkToFit="1"/>
    </xf>
    <xf numFmtId="182" fontId="27" fillId="0" borderId="4" xfId="0" applyNumberFormat="1" applyFont="1" applyFill="1" applyBorder="1" applyAlignment="1">
      <alignment horizontal="center" vertical="center" shrinkToFit="1"/>
    </xf>
    <xf numFmtId="1" fontId="27" fillId="0" borderId="1" xfId="0" applyNumberFormat="1" applyFont="1" applyFill="1" applyBorder="1" applyAlignment="1">
      <alignment horizontal="center" vertical="center"/>
    </xf>
    <xf numFmtId="2" fontId="42" fillId="0" borderId="50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vertical="center"/>
    </xf>
    <xf numFmtId="0" fontId="38" fillId="4" borderId="6" xfId="1" applyFont="1" applyFill="1" applyBorder="1" applyAlignment="1" applyProtection="1">
      <alignment horizontal="center" vertical="center"/>
    </xf>
    <xf numFmtId="0" fontId="27" fillId="0" borderId="6" xfId="0" applyFont="1" applyBorder="1" applyAlignment="1">
      <alignment vertical="center"/>
    </xf>
    <xf numFmtId="0" fontId="38" fillId="0" borderId="0" xfId="1" applyFont="1" applyFill="1" applyAlignment="1" applyProtection="1">
      <alignment horizontal="center" vertical="center"/>
    </xf>
    <xf numFmtId="1" fontId="27" fillId="0" borderId="4" xfId="0" applyNumberFormat="1" applyFont="1" applyBorder="1" applyAlignment="1">
      <alignment horizontal="center" vertical="center"/>
    </xf>
    <xf numFmtId="1" fontId="27" fillId="0" borderId="1" xfId="0" applyNumberFormat="1" applyFont="1" applyFill="1" applyBorder="1" applyAlignment="1">
      <alignment horizontal="center" vertical="center" shrinkToFit="1"/>
    </xf>
    <xf numFmtId="1" fontId="27" fillId="0" borderId="3" xfId="0" applyNumberFormat="1" applyFont="1" applyFill="1" applyBorder="1" applyAlignment="1">
      <alignment horizontal="center" vertical="center"/>
    </xf>
    <xf numFmtId="0" fontId="27" fillId="0" borderId="50" xfId="0" applyFont="1" applyBorder="1" applyAlignment="1">
      <alignment horizontal="center" vertical="center" shrinkToFit="1"/>
    </xf>
    <xf numFmtId="0" fontId="27" fillId="0" borderId="50" xfId="0" applyFont="1" applyFill="1" applyBorder="1" applyAlignment="1">
      <alignment horizontal="center" vertical="center"/>
    </xf>
    <xf numFmtId="1" fontId="27" fillId="0" borderId="4" xfId="0" applyNumberFormat="1" applyFont="1" applyFill="1" applyBorder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shrinkToFit="1"/>
    </xf>
    <xf numFmtId="1" fontId="27" fillId="0" borderId="4" xfId="0" applyNumberFormat="1" applyFont="1" applyBorder="1" applyAlignment="1">
      <alignment horizontal="center" vertical="center" shrinkToFit="1"/>
    </xf>
    <xf numFmtId="0" fontId="27" fillId="0" borderId="25" xfId="0" applyFont="1" applyBorder="1" applyAlignment="1">
      <alignment horizontal="center" vertical="center" wrapText="1" shrinkToFit="1"/>
    </xf>
    <xf numFmtId="185" fontId="27" fillId="0" borderId="50" xfId="0" applyNumberFormat="1" applyFont="1" applyFill="1" applyBorder="1" applyAlignment="1">
      <alignment horizontal="center" vertical="center" shrinkToFit="1"/>
    </xf>
    <xf numFmtId="2" fontId="27" fillId="0" borderId="4" xfId="0" applyNumberFormat="1" applyFont="1" applyBorder="1" applyAlignment="1">
      <alignment horizontal="center" vertical="center" shrinkToFit="1"/>
    </xf>
    <xf numFmtId="0" fontId="27" fillId="0" borderId="1" xfId="0" applyFont="1" applyBorder="1" applyAlignment="1">
      <alignment vertical="center" wrapText="1" shrinkToFit="1"/>
    </xf>
    <xf numFmtId="0" fontId="27" fillId="0" borderId="10" xfId="0" applyFont="1" applyFill="1" applyBorder="1" applyAlignment="1">
      <alignment vertical="center" wrapText="1" shrinkToFit="1"/>
    </xf>
    <xf numFmtId="1" fontId="27" fillId="0" borderId="1" xfId="0" applyNumberFormat="1" applyFont="1" applyBorder="1" applyAlignment="1">
      <alignment horizontal="center" vertical="center" shrinkToFit="1"/>
    </xf>
    <xf numFmtId="0" fontId="27" fillId="0" borderId="1" xfId="1" applyFont="1" applyFill="1" applyBorder="1" applyAlignment="1" applyProtection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2" fontId="27" fillId="0" borderId="50" xfId="0" applyNumberFormat="1" applyFont="1" applyBorder="1" applyAlignment="1">
      <alignment horizontal="center" vertical="center" shrinkToFit="1"/>
    </xf>
    <xf numFmtId="182" fontId="27" fillId="0" borderId="4" xfId="0" applyNumberFormat="1" applyFont="1" applyBorder="1" applyAlignment="1">
      <alignment horizontal="center" vertical="center" shrinkToFit="1"/>
    </xf>
    <xf numFmtId="182" fontId="27" fillId="0" borderId="1" xfId="0" applyNumberFormat="1" applyFont="1" applyBorder="1" applyAlignment="1">
      <alignment horizontal="center" vertical="center" shrinkToFit="1"/>
    </xf>
    <xf numFmtId="182" fontId="27" fillId="4" borderId="1" xfId="0" applyNumberFormat="1" applyFont="1" applyFill="1" applyBorder="1" applyAlignment="1">
      <alignment horizontal="center" vertical="center" shrinkToFit="1"/>
    </xf>
    <xf numFmtId="182" fontId="27" fillId="0" borderId="1" xfId="0" applyNumberFormat="1" applyFont="1" applyFill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180" fontId="27" fillId="0" borderId="4" xfId="0" applyNumberFormat="1" applyFont="1" applyFill="1" applyBorder="1" applyAlignment="1">
      <alignment horizontal="center" vertical="center" shrinkToFit="1"/>
    </xf>
    <xf numFmtId="182" fontId="27" fillId="0" borderId="50" xfId="0" applyNumberFormat="1" applyFont="1" applyBorder="1" applyAlignment="1">
      <alignment horizontal="center" vertical="center" shrinkToFit="1"/>
    </xf>
    <xf numFmtId="180" fontId="44" fillId="0" borderId="3" xfId="0" applyNumberFormat="1" applyFont="1" applyBorder="1" applyAlignment="1">
      <alignment horizontal="center" vertical="center"/>
    </xf>
    <xf numFmtId="2" fontId="27" fillId="0" borderId="4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shrinkToFit="1"/>
    </xf>
    <xf numFmtId="0" fontId="36" fillId="0" borderId="50" xfId="0" applyFont="1" applyFill="1" applyBorder="1" applyAlignment="1">
      <alignment horizontal="center" vertical="center" shrinkToFit="1"/>
    </xf>
    <xf numFmtId="0" fontId="36" fillId="0" borderId="4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1" fontId="36" fillId="0" borderId="4" xfId="0" applyNumberFormat="1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vertical="center"/>
    </xf>
    <xf numFmtId="0" fontId="27" fillId="0" borderId="26" xfId="0" applyFont="1" applyFill="1" applyBorder="1" applyAlignment="1">
      <alignment horizontal="center" vertical="center" shrinkToFit="1"/>
    </xf>
    <xf numFmtId="0" fontId="27" fillId="0" borderId="39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shrinkToFit="1"/>
    </xf>
    <xf numFmtId="0" fontId="27" fillId="0" borderId="54" xfId="0" applyFont="1" applyBorder="1" applyAlignment="1">
      <alignment horizontal="center"/>
    </xf>
    <xf numFmtId="0" fontId="27" fillId="0" borderId="21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 shrinkToFit="1"/>
    </xf>
    <xf numFmtId="0" fontId="27" fillId="0" borderId="60" xfId="0" applyFont="1" applyFill="1" applyBorder="1" applyAlignment="1">
      <alignment horizontal="center" vertical="center" shrinkToFit="1"/>
    </xf>
    <xf numFmtId="0" fontId="27" fillId="0" borderId="56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vertical="center"/>
    </xf>
    <xf numFmtId="0" fontId="27" fillId="4" borderId="18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vertical="center"/>
    </xf>
    <xf numFmtId="180" fontId="27" fillId="7" borderId="11" xfId="0" applyNumberFormat="1" applyFont="1" applyFill="1" applyBorder="1" applyAlignment="1">
      <alignment vertical="center"/>
    </xf>
    <xf numFmtId="180" fontId="27" fillId="7" borderId="9" xfId="0" applyNumberFormat="1" applyFont="1" applyFill="1" applyBorder="1" applyAlignment="1">
      <alignment vertical="center"/>
    </xf>
    <xf numFmtId="180" fontId="27" fillId="7" borderId="10" xfId="0" applyNumberFormat="1" applyFont="1" applyFill="1" applyBorder="1" applyAlignment="1">
      <alignment vertical="center"/>
    </xf>
    <xf numFmtId="180" fontId="27" fillId="8" borderId="11" xfId="0" applyNumberFormat="1" applyFont="1" applyFill="1" applyBorder="1" applyAlignment="1">
      <alignment vertical="center"/>
    </xf>
    <xf numFmtId="180" fontId="27" fillId="8" borderId="24" xfId="0" applyNumberFormat="1" applyFont="1" applyFill="1" applyBorder="1" applyAlignment="1">
      <alignment vertical="center"/>
    </xf>
    <xf numFmtId="180" fontId="27" fillId="8" borderId="10" xfId="0" applyNumberFormat="1" applyFont="1" applyFill="1" applyBorder="1" applyAlignment="1">
      <alignment vertical="center"/>
    </xf>
    <xf numFmtId="0" fontId="27" fillId="7" borderId="22" xfId="0" applyFont="1" applyFill="1" applyBorder="1" applyAlignment="1">
      <alignment vertical="center"/>
    </xf>
    <xf numFmtId="180" fontId="27" fillId="7" borderId="23" xfId="0" applyNumberFormat="1" applyFont="1" applyFill="1" applyBorder="1" applyAlignment="1">
      <alignment vertical="center"/>
    </xf>
    <xf numFmtId="180" fontId="27" fillId="7" borderId="6" xfId="0" applyNumberFormat="1" applyFont="1" applyFill="1" applyBorder="1" applyAlignment="1">
      <alignment vertical="center"/>
    </xf>
    <xf numFmtId="180" fontId="27" fillId="7" borderId="1" xfId="0" applyNumberFormat="1" applyFont="1" applyFill="1" applyBorder="1" applyAlignment="1">
      <alignment vertical="center"/>
    </xf>
    <xf numFmtId="180" fontId="27" fillId="8" borderId="3" xfId="0" applyNumberFormat="1" applyFont="1" applyFill="1" applyBorder="1" applyAlignment="1">
      <alignment vertical="center"/>
    </xf>
    <xf numFmtId="180" fontId="27" fillId="0" borderId="1" xfId="0" applyNumberFormat="1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176" fontId="27" fillId="0" borderId="1" xfId="0" applyNumberFormat="1" applyFont="1" applyFill="1" applyBorder="1" applyAlignment="1">
      <alignment horizontal="center" vertical="center" shrinkToFit="1"/>
    </xf>
    <xf numFmtId="176" fontId="27" fillId="0" borderId="3" xfId="0" applyNumberFormat="1" applyFont="1" applyFill="1" applyBorder="1" applyAlignment="1">
      <alignment horizontal="center" vertical="center" shrinkToFit="1"/>
    </xf>
    <xf numFmtId="176" fontId="27" fillId="0" borderId="50" xfId="0" applyNumberFormat="1" applyFont="1" applyFill="1" applyBorder="1" applyAlignment="1">
      <alignment horizontal="center" vertical="center" shrinkToFit="1"/>
    </xf>
    <xf numFmtId="176" fontId="27" fillId="0" borderId="4" xfId="0" applyNumberFormat="1" applyFont="1" applyFill="1" applyBorder="1" applyAlignment="1">
      <alignment horizontal="center" vertical="center" shrinkToFit="1"/>
    </xf>
    <xf numFmtId="176" fontId="27" fillId="4" borderId="1" xfId="0" applyNumberFormat="1" applyFont="1" applyFill="1" applyBorder="1" applyAlignment="1">
      <alignment horizontal="center" vertical="center" shrinkToFit="1"/>
    </xf>
    <xf numFmtId="0" fontId="27" fillId="4" borderId="3" xfId="0" applyFont="1" applyFill="1" applyBorder="1" applyAlignment="1">
      <alignment horizontal="left" vertical="center"/>
    </xf>
    <xf numFmtId="0" fontId="27" fillId="4" borderId="4" xfId="0" applyFont="1" applyFill="1" applyBorder="1" applyAlignment="1">
      <alignment horizontal="left" vertical="center"/>
    </xf>
    <xf numFmtId="176" fontId="27" fillId="0" borderId="1" xfId="0" applyNumberFormat="1" applyFont="1" applyFill="1" applyBorder="1" applyAlignment="1">
      <alignment horizontal="center" vertical="center"/>
    </xf>
    <xf numFmtId="176" fontId="27" fillId="0" borderId="3" xfId="0" applyNumberFormat="1" applyFont="1" applyFill="1" applyBorder="1" applyAlignment="1">
      <alignment horizontal="center" vertical="center"/>
    </xf>
    <xf numFmtId="176" fontId="27" fillId="0" borderId="50" xfId="0" applyNumberFormat="1" applyFont="1" applyFill="1" applyBorder="1" applyAlignment="1">
      <alignment horizontal="center" vertical="center"/>
    </xf>
    <xf numFmtId="176" fontId="27" fillId="0" borderId="4" xfId="0" applyNumberFormat="1" applyFont="1" applyFill="1" applyBorder="1" applyAlignment="1">
      <alignment horizontal="center" vertical="center"/>
    </xf>
    <xf numFmtId="179" fontId="27" fillId="0" borderId="1" xfId="0" applyNumberFormat="1" applyFont="1" applyFill="1" applyBorder="1" applyAlignment="1">
      <alignment horizontal="center" vertical="center"/>
    </xf>
    <xf numFmtId="176" fontId="27" fillId="0" borderId="25" xfId="0" applyNumberFormat="1" applyFont="1" applyFill="1" applyBorder="1" applyAlignment="1">
      <alignment horizontal="center" vertical="center"/>
    </xf>
    <xf numFmtId="176" fontId="27" fillId="0" borderId="26" xfId="0" applyNumberFormat="1" applyFont="1" applyFill="1" applyBorder="1" applyAlignment="1">
      <alignment horizontal="center" vertical="center"/>
    </xf>
    <xf numFmtId="176" fontId="27" fillId="0" borderId="39" xfId="0" applyNumberFormat="1" applyFont="1" applyFill="1" applyBorder="1" applyAlignment="1">
      <alignment horizontal="center" vertical="center"/>
    </xf>
    <xf numFmtId="176" fontId="27" fillId="0" borderId="46" xfId="0" applyNumberFormat="1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left" vertical="center"/>
    </xf>
    <xf numFmtId="0" fontId="27" fillId="0" borderId="46" xfId="0" applyFont="1" applyFill="1" applyBorder="1" applyAlignment="1">
      <alignment horizontal="center" vertical="center"/>
    </xf>
    <xf numFmtId="0" fontId="27" fillId="0" borderId="46" xfId="0" applyFont="1" applyFill="1" applyBorder="1" applyAlignment="1">
      <alignment horizontal="left" vertical="center"/>
    </xf>
    <xf numFmtId="0" fontId="27" fillId="4" borderId="26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49" fontId="27" fillId="0" borderId="50" xfId="0" applyNumberFormat="1" applyFont="1" applyFill="1" applyBorder="1" applyAlignment="1">
      <alignment horizontal="center" vertical="center"/>
    </xf>
    <xf numFmtId="49" fontId="27" fillId="0" borderId="4" xfId="0" applyNumberFormat="1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177" fontId="27" fillId="0" borderId="28" xfId="0" applyNumberFormat="1" applyFont="1" applyFill="1" applyBorder="1" applyAlignment="1">
      <alignment horizontal="center" vertical="center"/>
    </xf>
    <xf numFmtId="177" fontId="27" fillId="0" borderId="57" xfId="0" applyNumberFormat="1" applyFont="1" applyFill="1" applyBorder="1" applyAlignment="1">
      <alignment horizontal="center" vertical="center"/>
    </xf>
    <xf numFmtId="177" fontId="27" fillId="0" borderId="2" xfId="0" applyNumberFormat="1" applyFont="1" applyFill="1" applyBorder="1" applyAlignment="1">
      <alignment horizontal="center" vertical="center"/>
    </xf>
    <xf numFmtId="177" fontId="27" fillId="0" borderId="43" xfId="0" applyNumberFormat="1" applyFont="1" applyFill="1" applyBorder="1" applyAlignment="1">
      <alignment horizontal="center" vertical="center"/>
    </xf>
    <xf numFmtId="0" fontId="27" fillId="0" borderId="45" xfId="1" applyFont="1" applyFill="1" applyBorder="1" applyAlignment="1">
      <alignment horizontal="left" vertical="center"/>
    </xf>
    <xf numFmtId="0" fontId="27" fillId="0" borderId="56" xfId="1" applyFont="1" applyFill="1" applyBorder="1" applyAlignment="1">
      <alignment vertical="center"/>
    </xf>
    <xf numFmtId="177" fontId="27" fillId="0" borderId="19" xfId="0" applyNumberFormat="1" applyFont="1" applyFill="1" applyBorder="1" applyAlignment="1">
      <alignment horizontal="center" vertical="center"/>
    </xf>
    <xf numFmtId="0" fontId="27" fillId="0" borderId="45" xfId="1" applyFont="1" applyFill="1" applyBorder="1" applyAlignment="1">
      <alignment vertical="center"/>
    </xf>
    <xf numFmtId="0" fontId="27" fillId="0" borderId="2" xfId="1" applyFont="1" applyFill="1" applyBorder="1" applyAlignment="1">
      <alignment horizontal="left" vertical="center"/>
    </xf>
    <xf numFmtId="0" fontId="27" fillId="4" borderId="20" xfId="0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49" fontId="45" fillId="0" borderId="0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/>
    <xf numFmtId="0" fontId="45" fillId="0" borderId="0" xfId="0" applyFont="1" applyFill="1"/>
    <xf numFmtId="0" fontId="45" fillId="0" borderId="0" xfId="0" applyFont="1" applyFill="1" applyBorder="1" applyAlignment="1">
      <alignment vertical="center"/>
    </xf>
    <xf numFmtId="0" fontId="45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/>
    <xf numFmtId="1" fontId="45" fillId="0" borderId="0" xfId="0" applyNumberFormat="1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vertical="center" textRotation="255" wrapText="1" shrinkToFit="1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shrinkToFit="1"/>
    </xf>
    <xf numFmtId="179" fontId="27" fillId="0" borderId="0" xfId="0" applyNumberFormat="1" applyFont="1" applyFill="1" applyBorder="1" applyAlignment="1">
      <alignment horizontal="center" vertical="center" shrinkToFit="1"/>
    </xf>
    <xf numFmtId="179" fontId="38" fillId="0" borderId="0" xfId="1" applyNumberFormat="1" applyFont="1" applyFill="1" applyBorder="1" applyAlignment="1" applyProtection="1">
      <alignment horizontal="center" vertical="center"/>
    </xf>
    <xf numFmtId="179" fontId="44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/>
    <xf numFmtId="178" fontId="27" fillId="0" borderId="0" xfId="0" applyNumberFormat="1" applyFont="1" applyBorder="1" applyAlignment="1"/>
    <xf numFmtId="0" fontId="27" fillId="0" borderId="0" xfId="0" applyFont="1" applyBorder="1"/>
    <xf numFmtId="0" fontId="27" fillId="0" borderId="36" xfId="0" applyFont="1" applyBorder="1" applyAlignment="1">
      <alignment vertical="center"/>
    </xf>
    <xf numFmtId="0" fontId="27" fillId="0" borderId="38" xfId="0" applyFont="1" applyBorder="1" applyAlignment="1">
      <alignment vertical="center"/>
    </xf>
    <xf numFmtId="0" fontId="27" fillId="0" borderId="66" xfId="0" applyFont="1" applyBorder="1" applyAlignment="1">
      <alignment horizontal="center"/>
    </xf>
    <xf numFmtId="0" fontId="27" fillId="0" borderId="9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 shrinkToFit="1"/>
    </xf>
    <xf numFmtId="186" fontId="27" fillId="0" borderId="1" xfId="3" applyNumberFormat="1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7" fillId="0" borderId="1" xfId="3" applyFont="1" applyBorder="1" applyAlignment="1">
      <alignment horizontal="center" vertical="center" shrinkToFit="1"/>
    </xf>
    <xf numFmtId="186" fontId="27" fillId="0" borderId="4" xfId="3" applyNumberFormat="1" applyFont="1" applyFill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179" fontId="27" fillId="0" borderId="1" xfId="0" applyNumberFormat="1" applyFont="1" applyBorder="1" applyAlignment="1">
      <alignment horizontal="center" vertical="center"/>
    </xf>
    <xf numFmtId="176" fontId="27" fillId="0" borderId="3" xfId="0" applyNumberFormat="1" applyFont="1" applyFill="1" applyBorder="1" applyAlignment="1">
      <alignment horizontal="center" vertical="center" wrapText="1"/>
    </xf>
    <xf numFmtId="1" fontId="27" fillId="0" borderId="1" xfId="3" applyNumberFormat="1" applyFont="1" applyBorder="1" applyAlignment="1">
      <alignment horizontal="center" vertical="center"/>
    </xf>
    <xf numFmtId="0" fontId="27" fillId="4" borderId="1" xfId="1" applyFont="1" applyFill="1" applyBorder="1" applyAlignment="1" applyProtection="1">
      <alignment horizontal="center" vertical="center"/>
    </xf>
    <xf numFmtId="176" fontId="27" fillId="4" borderId="4" xfId="0" applyNumberFormat="1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center" vertical="center" shrinkToFit="1"/>
    </xf>
    <xf numFmtId="0" fontId="36" fillId="0" borderId="67" xfId="0" applyFont="1" applyFill="1" applyBorder="1" applyAlignment="1">
      <alignment horizontal="center" vertical="center"/>
    </xf>
    <xf numFmtId="0" fontId="36" fillId="0" borderId="67" xfId="0" applyFont="1" applyFill="1" applyBorder="1" applyAlignment="1">
      <alignment horizontal="center" vertical="center" shrinkToFit="1"/>
    </xf>
    <xf numFmtId="180" fontId="27" fillId="0" borderId="6" xfId="1" applyNumberFormat="1" applyFont="1" applyFill="1" applyBorder="1" applyAlignment="1" applyProtection="1">
      <alignment horizontal="center" vertical="center"/>
    </xf>
    <xf numFmtId="183" fontId="27" fillId="4" borderId="1" xfId="1" applyNumberFormat="1" applyFont="1" applyFill="1" applyBorder="1" applyAlignment="1" applyProtection="1">
      <alignment horizontal="center" vertical="center"/>
    </xf>
    <xf numFmtId="0" fontId="37" fillId="0" borderId="67" xfId="0" applyFont="1" applyFill="1" applyBorder="1" applyAlignment="1">
      <alignment horizontal="center" vertical="center" shrinkToFit="1"/>
    </xf>
    <xf numFmtId="0" fontId="27" fillId="0" borderId="6" xfId="1" applyFont="1" applyFill="1" applyBorder="1" applyAlignment="1" applyProtection="1">
      <alignment horizontal="center" vertical="center"/>
    </xf>
    <xf numFmtId="1" fontId="27" fillId="4" borderId="1" xfId="0" applyNumberFormat="1" applyFont="1" applyFill="1" applyBorder="1" applyAlignment="1">
      <alignment horizontal="center" vertical="center"/>
    </xf>
    <xf numFmtId="1" fontId="27" fillId="4" borderId="1" xfId="1" applyNumberFormat="1" applyFont="1" applyFill="1" applyBorder="1" applyAlignment="1" applyProtection="1">
      <alignment horizontal="center" vertical="center"/>
    </xf>
    <xf numFmtId="1" fontId="27" fillId="0" borderId="1" xfId="1" applyNumberFormat="1" applyFont="1" applyFill="1" applyBorder="1" applyAlignment="1" applyProtection="1">
      <alignment horizontal="center" vertical="center"/>
    </xf>
    <xf numFmtId="0" fontId="46" fillId="0" borderId="67" xfId="0" applyFont="1" applyFill="1" applyBorder="1" applyAlignment="1">
      <alignment horizontal="center" vertical="center"/>
    </xf>
    <xf numFmtId="176" fontId="38" fillId="0" borderId="6" xfId="1" applyNumberFormat="1" applyFont="1" applyFill="1" applyBorder="1" applyAlignment="1" applyProtection="1">
      <alignment horizontal="center" vertical="center"/>
    </xf>
    <xf numFmtId="176" fontId="38" fillId="0" borderId="1" xfId="1" applyNumberFormat="1" applyFont="1" applyFill="1" applyBorder="1" applyAlignment="1" applyProtection="1">
      <alignment horizontal="center" vertical="center"/>
    </xf>
    <xf numFmtId="179" fontId="44" fillId="0" borderId="3" xfId="0" applyNumberFormat="1" applyFont="1" applyFill="1" applyBorder="1" applyAlignment="1">
      <alignment horizontal="center" vertical="center"/>
    </xf>
    <xf numFmtId="0" fontId="27" fillId="4" borderId="6" xfId="1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46" fillId="0" borderId="67" xfId="0" applyFont="1" applyFill="1" applyBorder="1" applyAlignment="1">
      <alignment horizontal="center" vertical="center" shrinkToFit="1"/>
    </xf>
    <xf numFmtId="183" fontId="27" fillId="4" borderId="1" xfId="0" applyNumberFormat="1" applyFont="1" applyFill="1" applyBorder="1" applyAlignment="1">
      <alignment horizontal="center" vertical="center" shrinkToFit="1"/>
    </xf>
    <xf numFmtId="1" fontId="27" fillId="4" borderId="3" xfId="0" applyNumberFormat="1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left" vertical="center" shrinkToFit="1"/>
    </xf>
    <xf numFmtId="180" fontId="27" fillId="4" borderId="1" xfId="0" applyNumberFormat="1" applyFont="1" applyFill="1" applyBorder="1" applyAlignment="1">
      <alignment horizontal="center" vertical="center" shrinkToFit="1"/>
    </xf>
    <xf numFmtId="1" fontId="27" fillId="4" borderId="1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 shrinkToFit="1"/>
    </xf>
    <xf numFmtId="179" fontId="27" fillId="0" borderId="50" xfId="0" applyNumberFormat="1" applyFont="1" applyFill="1" applyBorder="1" applyAlignment="1">
      <alignment horizontal="center" vertical="center" shrinkToFit="1"/>
    </xf>
    <xf numFmtId="179" fontId="27" fillId="0" borderId="1" xfId="1" applyNumberFormat="1" applyFont="1" applyFill="1" applyBorder="1" applyAlignment="1" applyProtection="1">
      <alignment horizontal="center" vertical="center"/>
    </xf>
    <xf numFmtId="179" fontId="27" fillId="0" borderId="4" xfId="0" applyNumberFormat="1" applyFont="1" applyBorder="1" applyAlignment="1">
      <alignment horizontal="center" vertical="center" shrinkToFit="1"/>
    </xf>
    <xf numFmtId="179" fontId="38" fillId="0" borderId="1" xfId="1" applyNumberFormat="1" applyFont="1" applyFill="1" applyBorder="1" applyAlignment="1" applyProtection="1">
      <alignment horizontal="center" vertical="center"/>
    </xf>
    <xf numFmtId="179" fontId="27" fillId="0" borderId="4" xfId="0" applyNumberFormat="1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/>
    </xf>
    <xf numFmtId="2" fontId="27" fillId="0" borderId="3" xfId="0" applyNumberFormat="1" applyFont="1" applyFill="1" applyBorder="1" applyAlignment="1">
      <alignment horizontal="center" vertical="center"/>
    </xf>
    <xf numFmtId="0" fontId="27" fillId="0" borderId="1" xfId="3" applyFont="1" applyBorder="1" applyAlignment="1">
      <alignment horizontal="left" shrinkToFit="1"/>
    </xf>
    <xf numFmtId="0" fontId="27" fillId="0" borderId="61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 vertical="center"/>
    </xf>
    <xf numFmtId="183" fontId="27" fillId="0" borderId="1" xfId="0" applyNumberFormat="1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0" xfId="0" applyFont="1" applyFill="1" applyAlignment="1">
      <alignment horizontal="center"/>
    </xf>
    <xf numFmtId="0" fontId="47" fillId="4" borderId="6" xfId="0" applyFont="1" applyFill="1" applyBorder="1" applyAlignment="1">
      <alignment horizontal="center" vertical="center"/>
    </xf>
    <xf numFmtId="1" fontId="27" fillId="0" borderId="3" xfId="0" applyNumberFormat="1" applyFont="1" applyFill="1" applyBorder="1" applyAlignment="1">
      <alignment horizontal="center" vertical="center" shrinkToFit="1"/>
    </xf>
    <xf numFmtId="0" fontId="27" fillId="4" borderId="25" xfId="0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center" vertical="center" shrinkToFit="1"/>
    </xf>
    <xf numFmtId="0" fontId="27" fillId="4" borderId="20" xfId="0" applyFont="1" applyFill="1" applyBorder="1" applyAlignment="1">
      <alignment horizontal="center" vertical="center" shrinkToFit="1"/>
    </xf>
    <xf numFmtId="0" fontId="27" fillId="4" borderId="60" xfId="0" applyFont="1" applyFill="1" applyBorder="1" applyAlignment="1">
      <alignment horizontal="center" vertical="center" shrinkToFit="1"/>
    </xf>
    <xf numFmtId="0" fontId="27" fillId="4" borderId="56" xfId="0" applyFont="1" applyFill="1" applyBorder="1" applyAlignment="1">
      <alignment horizontal="center" vertical="center" shrinkToFit="1"/>
    </xf>
    <xf numFmtId="0" fontId="27" fillId="0" borderId="25" xfId="0" applyFont="1" applyFill="1" applyBorder="1" applyAlignment="1">
      <alignment horizontal="center" vertical="center" shrinkToFit="1"/>
    </xf>
    <xf numFmtId="176" fontId="27" fillId="0" borderId="46" xfId="0" applyNumberFormat="1" applyFont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 shrinkToFit="1"/>
    </xf>
    <xf numFmtId="0" fontId="27" fillId="0" borderId="26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 wrapText="1"/>
    </xf>
    <xf numFmtId="1" fontId="27" fillId="0" borderId="26" xfId="0" applyNumberFormat="1" applyFont="1" applyFill="1" applyBorder="1" applyAlignment="1">
      <alignment horizontal="center" vertical="center" shrinkToFit="1"/>
    </xf>
    <xf numFmtId="180" fontId="27" fillId="7" borderId="23" xfId="0" applyNumberFormat="1" applyFont="1" applyFill="1" applyBorder="1" applyAlignment="1">
      <alignment horizontal="center" vertical="center" shrinkToFit="1"/>
    </xf>
    <xf numFmtId="180" fontId="27" fillId="7" borderId="41" xfId="0" applyNumberFormat="1" applyFont="1" applyFill="1" applyBorder="1" applyAlignment="1">
      <alignment horizontal="center" vertical="center" shrinkToFit="1"/>
    </xf>
    <xf numFmtId="183" fontId="27" fillId="7" borderId="22" xfId="0" applyNumberFormat="1" applyFont="1" applyFill="1" applyBorder="1" applyAlignment="1">
      <alignment horizontal="center" vertical="center" shrinkToFit="1"/>
    </xf>
    <xf numFmtId="0" fontId="27" fillId="7" borderId="22" xfId="0" applyFont="1" applyFill="1" applyBorder="1" applyAlignment="1">
      <alignment horizontal="center" vertical="center" shrinkToFit="1"/>
    </xf>
    <xf numFmtId="180" fontId="27" fillId="7" borderId="22" xfId="0" applyNumberFormat="1" applyFont="1" applyFill="1" applyBorder="1" applyAlignment="1">
      <alignment horizontal="center" vertical="center" shrinkToFit="1"/>
    </xf>
    <xf numFmtId="0" fontId="27" fillId="7" borderId="55" xfId="0" applyFont="1" applyFill="1" applyBorder="1" applyAlignment="1">
      <alignment horizontal="center" vertical="center" shrinkToFit="1"/>
    </xf>
    <xf numFmtId="180" fontId="27" fillId="7" borderId="6" xfId="0" applyNumberFormat="1" applyFont="1" applyFill="1" applyBorder="1" applyAlignment="1">
      <alignment horizontal="center" vertical="center" shrinkToFit="1"/>
    </xf>
    <xf numFmtId="183" fontId="27" fillId="7" borderId="1" xfId="0" applyNumberFormat="1" applyFont="1" applyFill="1" applyBorder="1" applyAlignment="1">
      <alignment horizontal="center" vertical="center" shrinkToFit="1"/>
    </xf>
    <xf numFmtId="0" fontId="27" fillId="7" borderId="1" xfId="0" applyFont="1" applyFill="1" applyBorder="1" applyAlignment="1">
      <alignment horizontal="center" vertical="center" shrinkToFit="1"/>
    </xf>
    <xf numFmtId="176" fontId="27" fillId="0" borderId="6" xfId="0" applyNumberFormat="1" applyFont="1" applyFill="1" applyBorder="1" applyAlignment="1">
      <alignment horizontal="center" vertical="center" shrinkToFit="1"/>
    </xf>
    <xf numFmtId="179" fontId="27" fillId="0" borderId="25" xfId="0" applyNumberFormat="1" applyFont="1" applyFill="1" applyBorder="1" applyAlignment="1">
      <alignment horizontal="center" vertical="center"/>
    </xf>
    <xf numFmtId="176" fontId="27" fillId="0" borderId="6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/>
    </xf>
    <xf numFmtId="49" fontId="27" fillId="0" borderId="3" xfId="0" applyNumberFormat="1" applyFont="1" applyFill="1" applyBorder="1" applyAlignment="1">
      <alignment horizontal="center"/>
    </xf>
    <xf numFmtId="49" fontId="27" fillId="0" borderId="5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0" fontId="27" fillId="0" borderId="3" xfId="0" applyFont="1" applyFill="1" applyBorder="1" applyAlignment="1">
      <alignment vertical="center"/>
    </xf>
    <xf numFmtId="49" fontId="27" fillId="0" borderId="10" xfId="0" applyNumberFormat="1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 vertical="center"/>
    </xf>
    <xf numFmtId="49" fontId="27" fillId="0" borderId="6" xfId="0" applyNumberFormat="1" applyFont="1" applyFill="1" applyBorder="1" applyAlignment="1">
      <alignment horizontal="center"/>
    </xf>
    <xf numFmtId="177" fontId="27" fillId="0" borderId="28" xfId="0" applyNumberFormat="1" applyFont="1" applyFill="1" applyBorder="1" applyAlignment="1">
      <alignment horizontal="center"/>
    </xf>
    <xf numFmtId="177" fontId="27" fillId="0" borderId="20" xfId="0" applyNumberFormat="1" applyFont="1" applyFill="1" applyBorder="1" applyAlignment="1">
      <alignment horizontal="center"/>
    </xf>
    <xf numFmtId="177" fontId="27" fillId="0" borderId="2" xfId="0" applyNumberFormat="1" applyFont="1" applyFill="1" applyBorder="1" applyAlignment="1">
      <alignment horizontal="center"/>
    </xf>
    <xf numFmtId="177" fontId="27" fillId="0" borderId="43" xfId="0" applyNumberFormat="1" applyFont="1" applyFill="1" applyBorder="1" applyAlignment="1">
      <alignment horizontal="center"/>
    </xf>
    <xf numFmtId="0" fontId="27" fillId="0" borderId="57" xfId="1" applyFont="1" applyFill="1" applyBorder="1" applyAlignment="1">
      <alignment horizontal="left" vertical="center"/>
    </xf>
    <xf numFmtId="0" fontId="35" fillId="0" borderId="19" xfId="0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vertical="center"/>
    </xf>
    <xf numFmtId="0" fontId="27" fillId="0" borderId="45" xfId="1" applyFont="1" applyFill="1" applyBorder="1" applyAlignment="1">
      <alignment horizontal="left"/>
    </xf>
    <xf numFmtId="177" fontId="27" fillId="0" borderId="57" xfId="0" applyNumberFormat="1" applyFont="1" applyFill="1" applyBorder="1" applyAlignment="1">
      <alignment horizontal="center"/>
    </xf>
    <xf numFmtId="0" fontId="45" fillId="0" borderId="2" xfId="0" applyFont="1" applyBorder="1" applyAlignment="1">
      <alignment vertical="center"/>
    </xf>
    <xf numFmtId="0" fontId="45" fillId="0" borderId="0" xfId="0" applyFont="1"/>
    <xf numFmtId="0" fontId="35" fillId="0" borderId="0" xfId="0" applyFont="1" applyBorder="1"/>
    <xf numFmtId="0" fontId="35" fillId="0" borderId="0" xfId="0" applyFont="1"/>
    <xf numFmtId="0" fontId="27" fillId="0" borderId="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 shrinkToFit="1"/>
    </xf>
    <xf numFmtId="0" fontId="27" fillId="0" borderId="40" xfId="0" applyFont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left" vertical="center"/>
    </xf>
    <xf numFmtId="0" fontId="44" fillId="0" borderId="3" xfId="0" applyFont="1" applyBorder="1" applyAlignment="1">
      <alignment horizontal="center" vertical="center"/>
    </xf>
    <xf numFmtId="176" fontId="27" fillId="0" borderId="4" xfId="0" applyNumberFormat="1" applyFont="1" applyFill="1" applyBorder="1" applyAlignment="1">
      <alignment vertical="center"/>
    </xf>
    <xf numFmtId="1" fontId="38" fillId="0" borderId="1" xfId="1" applyNumberFormat="1" applyFont="1" applyFill="1" applyBorder="1" applyAlignment="1" applyProtection="1">
      <alignment horizontal="center" vertical="center"/>
    </xf>
    <xf numFmtId="1" fontId="27" fillId="0" borderId="67" xfId="0" applyNumberFormat="1" applyFont="1" applyFill="1" applyBorder="1" applyAlignment="1">
      <alignment horizontal="center" vertical="center" shrinkToFit="1"/>
    </xf>
    <xf numFmtId="179" fontId="27" fillId="0" borderId="1" xfId="0" applyNumberFormat="1" applyFont="1" applyFill="1" applyBorder="1" applyAlignment="1">
      <alignment horizontal="center"/>
    </xf>
    <xf numFmtId="1" fontId="38" fillId="4" borderId="1" xfId="1" applyNumberFormat="1" applyFont="1" applyFill="1" applyBorder="1" applyAlignment="1" applyProtection="1">
      <alignment horizontal="center" vertical="center"/>
    </xf>
    <xf numFmtId="186" fontId="27" fillId="4" borderId="3" xfId="0" applyNumberFormat="1" applyFont="1" applyFill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/>
    </xf>
    <xf numFmtId="179" fontId="27" fillId="0" borderId="1" xfId="0" applyNumberFormat="1" applyFont="1" applyBorder="1" applyAlignment="1">
      <alignment horizontal="center"/>
    </xf>
    <xf numFmtId="176" fontId="27" fillId="4" borderId="3" xfId="0" applyNumberFormat="1" applyFont="1" applyFill="1" applyBorder="1" applyAlignment="1">
      <alignment horizontal="center" vertical="center"/>
    </xf>
    <xf numFmtId="180" fontId="27" fillId="0" borderId="67" xfId="0" applyNumberFormat="1" applyFont="1" applyFill="1" applyBorder="1" applyAlignment="1">
      <alignment horizontal="center" vertical="center" shrinkToFit="1"/>
    </xf>
    <xf numFmtId="180" fontId="38" fillId="0" borderId="1" xfId="1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179" fontId="27" fillId="0" borderId="1" xfId="0" applyNumberFormat="1" applyFont="1" applyFill="1" applyBorder="1"/>
    <xf numFmtId="176" fontId="44" fillId="0" borderId="3" xfId="0" applyNumberFormat="1" applyFont="1" applyFill="1" applyBorder="1" applyAlignment="1">
      <alignment horizontal="center" vertical="center"/>
    </xf>
    <xf numFmtId="179" fontId="27" fillId="0" borderId="1" xfId="0" applyNumberFormat="1" applyFont="1" applyFill="1" applyBorder="1" applyAlignment="1">
      <alignment horizontal="center" vertical="center" shrinkToFit="1"/>
    </xf>
    <xf numFmtId="2" fontId="27" fillId="0" borderId="4" xfId="0" applyNumberFormat="1" applyFont="1" applyFill="1" applyBorder="1" applyAlignment="1">
      <alignment horizontal="center" vertical="center" shrinkToFit="1"/>
    </xf>
    <xf numFmtId="181" fontId="27" fillId="0" borderId="1" xfId="0" applyNumberFormat="1" applyFont="1" applyFill="1" applyBorder="1" applyAlignment="1">
      <alignment horizontal="center" vertical="center" shrinkToFit="1"/>
    </xf>
    <xf numFmtId="181" fontId="27" fillId="0" borderId="1" xfId="0" applyNumberFormat="1" applyFont="1" applyFill="1" applyBorder="1" applyAlignment="1">
      <alignment horizontal="center" vertical="center"/>
    </xf>
    <xf numFmtId="183" fontId="27" fillId="0" borderId="4" xfId="0" applyNumberFormat="1" applyFont="1" applyFill="1" applyBorder="1" applyAlignment="1">
      <alignment horizontal="center" vertical="center" shrinkToFit="1"/>
    </xf>
    <xf numFmtId="0" fontId="44" fillId="0" borderId="3" xfId="0" applyFont="1" applyFill="1" applyBorder="1" applyAlignment="1">
      <alignment horizontal="center" vertical="center"/>
    </xf>
    <xf numFmtId="1" fontId="27" fillId="0" borderId="25" xfId="0" applyNumberFormat="1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vertical="center"/>
    </xf>
    <xf numFmtId="0" fontId="27" fillId="0" borderId="14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shrinkToFit="1"/>
    </xf>
    <xf numFmtId="0" fontId="27" fillId="0" borderId="14" xfId="0" applyFont="1" applyBorder="1" applyAlignment="1">
      <alignment horizontal="center"/>
    </xf>
    <xf numFmtId="0" fontId="44" fillId="0" borderId="26" xfId="0" applyFont="1" applyFill="1" applyBorder="1" applyAlignment="1">
      <alignment horizontal="center" vertical="center"/>
    </xf>
    <xf numFmtId="0" fontId="27" fillId="0" borderId="46" xfId="0" applyFont="1" applyFill="1" applyBorder="1" applyAlignment="1">
      <alignment vertical="center"/>
    </xf>
    <xf numFmtId="0" fontId="27" fillId="0" borderId="25" xfId="0" applyFont="1" applyFill="1" applyBorder="1" applyAlignment="1">
      <alignment horizontal="center"/>
    </xf>
    <xf numFmtId="0" fontId="36" fillId="0" borderId="25" xfId="0" applyFont="1" applyFill="1" applyBorder="1" applyAlignment="1">
      <alignment horizontal="center" vertical="center" shrinkToFit="1"/>
    </xf>
    <xf numFmtId="1" fontId="27" fillId="0" borderId="46" xfId="0" applyNumberFormat="1" applyFont="1" applyFill="1" applyBorder="1" applyAlignment="1">
      <alignment horizontal="center" vertical="center" shrinkToFit="1"/>
    </xf>
    <xf numFmtId="0" fontId="27" fillId="7" borderId="23" xfId="0" applyFont="1" applyFill="1" applyBorder="1" applyAlignment="1">
      <alignment vertical="center"/>
    </xf>
    <xf numFmtId="0" fontId="27" fillId="7" borderId="41" xfId="0" applyFont="1" applyFill="1" applyBorder="1" applyAlignment="1">
      <alignment vertical="center"/>
    </xf>
    <xf numFmtId="180" fontId="27" fillId="7" borderId="22" xfId="0" applyNumberFormat="1" applyFont="1" applyFill="1" applyBorder="1" applyAlignment="1">
      <alignment vertical="center"/>
    </xf>
    <xf numFmtId="0" fontId="27" fillId="7" borderId="22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vertical="center"/>
    </xf>
    <xf numFmtId="0" fontId="27" fillId="7" borderId="24" xfId="0" applyFont="1" applyFill="1" applyBorder="1" applyAlignment="1">
      <alignment vertical="center"/>
    </xf>
    <xf numFmtId="0" fontId="27" fillId="0" borderId="3" xfId="1" applyFont="1" applyFill="1" applyBorder="1" applyAlignment="1">
      <alignment horizontal="left"/>
    </xf>
    <xf numFmtId="177" fontId="27" fillId="0" borderId="19" xfId="0" applyNumberFormat="1" applyFont="1" applyFill="1" applyBorder="1" applyAlignment="1">
      <alignment horizontal="center"/>
    </xf>
    <xf numFmtId="0" fontId="27" fillId="0" borderId="20" xfId="0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Border="1" applyAlignment="1">
      <alignment horizontal="center"/>
    </xf>
    <xf numFmtId="0" fontId="45" fillId="0" borderId="2" xfId="0" applyFont="1" applyFill="1" applyBorder="1" applyAlignment="1">
      <alignment vertical="center"/>
    </xf>
    <xf numFmtId="0" fontId="35" fillId="0" borderId="0" xfId="0" applyFont="1" applyFill="1"/>
    <xf numFmtId="0" fontId="27" fillId="0" borderId="7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vertical="center"/>
    </xf>
    <xf numFmtId="0" fontId="37" fillId="0" borderId="38" xfId="0" applyFont="1" applyFill="1" applyBorder="1" applyAlignment="1">
      <alignment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 shrinkToFit="1"/>
    </xf>
    <xf numFmtId="176" fontId="27" fillId="0" borderId="11" xfId="0" applyNumberFormat="1" applyFont="1" applyFill="1" applyBorder="1" applyAlignment="1">
      <alignment horizontal="center" vertical="center" shrinkToFit="1"/>
    </xf>
    <xf numFmtId="176" fontId="27" fillId="0" borderId="49" xfId="0" applyNumberFormat="1" applyFont="1" applyFill="1" applyBorder="1" applyAlignment="1">
      <alignment vertical="center" wrapText="1"/>
    </xf>
    <xf numFmtId="1" fontId="41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/>
    </xf>
    <xf numFmtId="1" fontId="27" fillId="0" borderId="1" xfId="0" applyNumberFormat="1" applyFont="1" applyFill="1" applyBorder="1" applyAlignment="1">
      <alignment horizontal="center"/>
    </xf>
    <xf numFmtId="2" fontId="38" fillId="0" borderId="1" xfId="1" applyNumberFormat="1" applyFont="1" applyFill="1" applyBorder="1" applyAlignment="1" applyProtection="1">
      <alignment horizontal="center" vertical="center"/>
    </xf>
    <xf numFmtId="1" fontId="27" fillId="0" borderId="3" xfId="0" applyNumberFormat="1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180" fontId="27" fillId="0" borderId="1" xfId="0" applyNumberFormat="1" applyFont="1" applyFill="1" applyBorder="1" applyAlignment="1">
      <alignment horizontal="center"/>
    </xf>
    <xf numFmtId="1" fontId="27" fillId="0" borderId="3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185" fontId="27" fillId="0" borderId="1" xfId="0" applyNumberFormat="1" applyFont="1" applyFill="1" applyBorder="1" applyAlignment="1">
      <alignment horizontal="center" vertical="center" shrinkToFit="1"/>
    </xf>
    <xf numFmtId="0" fontId="27" fillId="0" borderId="6" xfId="0" applyFont="1" applyBorder="1"/>
    <xf numFmtId="0" fontId="27" fillId="0" borderId="1" xfId="0" applyFont="1" applyFill="1" applyBorder="1"/>
    <xf numFmtId="1" fontId="27" fillId="0" borderId="3" xfId="0" applyNumberFormat="1" applyFont="1" applyBorder="1"/>
    <xf numFmtId="1" fontId="27" fillId="0" borderId="1" xfId="0" applyNumberFormat="1" applyFont="1" applyFill="1" applyBorder="1"/>
    <xf numFmtId="185" fontId="27" fillId="0" borderId="4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vertical="center" wrapText="1" shrinkToFit="1"/>
    </xf>
    <xf numFmtId="0" fontId="27" fillId="0" borderId="1" xfId="0" applyFont="1" applyFill="1" applyBorder="1" applyAlignment="1">
      <alignment horizontal="center" vertical="center" wrapText="1" shrinkToFit="1"/>
    </xf>
    <xf numFmtId="0" fontId="27" fillId="0" borderId="6" xfId="0" applyFont="1" applyFill="1" applyBorder="1"/>
    <xf numFmtId="0" fontId="36" fillId="0" borderId="1" xfId="0" applyFont="1" applyFill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 vertical="center"/>
    </xf>
    <xf numFmtId="0" fontId="36" fillId="0" borderId="72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shrinkToFit="1"/>
    </xf>
    <xf numFmtId="0" fontId="44" fillId="0" borderId="4" xfId="0" applyFont="1" applyFill="1" applyBorder="1" applyAlignment="1">
      <alignment horizontal="center" vertical="center"/>
    </xf>
    <xf numFmtId="1" fontId="36" fillId="0" borderId="3" xfId="0" applyNumberFormat="1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 vertical="center" shrinkToFit="1"/>
    </xf>
    <xf numFmtId="1" fontId="27" fillId="0" borderId="20" xfId="0" applyNumberFormat="1" applyFont="1" applyFill="1" applyBorder="1" applyAlignment="1">
      <alignment horizontal="center" vertical="center" shrinkToFit="1"/>
    </xf>
    <xf numFmtId="0" fontId="27" fillId="7" borderId="52" xfId="0" applyFont="1" applyFill="1" applyBorder="1" applyAlignment="1">
      <alignment vertical="center"/>
    </xf>
    <xf numFmtId="180" fontId="27" fillId="7" borderId="52" xfId="0" applyNumberFormat="1" applyFont="1" applyFill="1" applyBorder="1" applyAlignment="1">
      <alignment vertical="center"/>
    </xf>
    <xf numFmtId="180" fontId="27" fillId="7" borderId="41" xfId="0" applyNumberFormat="1" applyFont="1" applyFill="1" applyBorder="1" applyAlignment="1">
      <alignment vertical="center"/>
    </xf>
    <xf numFmtId="180" fontId="27" fillId="0" borderId="6" xfId="0" applyNumberFormat="1" applyFont="1" applyFill="1" applyBorder="1" applyAlignment="1">
      <alignment horizontal="center" vertical="center" shrinkToFit="1"/>
    </xf>
    <xf numFmtId="176" fontId="27" fillId="0" borderId="27" xfId="0" applyNumberFormat="1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/>
    </xf>
    <xf numFmtId="49" fontId="27" fillId="0" borderId="6" xfId="0" applyNumberFormat="1" applyFont="1" applyFill="1" applyBorder="1" applyAlignment="1">
      <alignment horizontal="center" vertical="center"/>
    </xf>
    <xf numFmtId="0" fontId="27" fillId="0" borderId="49" xfId="1" applyFont="1" applyFill="1" applyBorder="1" applyAlignment="1">
      <alignment horizontal="center" vertical="center"/>
    </xf>
    <xf numFmtId="177" fontId="27" fillId="0" borderId="44" xfId="0" applyNumberFormat="1" applyFont="1" applyFill="1" applyBorder="1" applyAlignment="1">
      <alignment horizontal="center"/>
    </xf>
    <xf numFmtId="0" fontId="27" fillId="0" borderId="43" xfId="1" applyFont="1" applyFill="1" applyBorder="1" applyAlignment="1">
      <alignment horizontal="left" vertical="center"/>
    </xf>
    <xf numFmtId="0" fontId="27" fillId="0" borderId="0" xfId="0" applyFont="1" applyAlignment="1"/>
    <xf numFmtId="0" fontId="27" fillId="0" borderId="8" xfId="0" applyFont="1" applyBorder="1" applyAlignment="1">
      <alignment horizontal="center"/>
    </xf>
    <xf numFmtId="0" fontId="27" fillId="0" borderId="55" xfId="0" applyFont="1" applyBorder="1" applyAlignment="1">
      <alignment horizontal="center" vertical="center" shrinkToFit="1"/>
    </xf>
    <xf numFmtId="0" fontId="27" fillId="0" borderId="5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shrinkToFit="1"/>
    </xf>
    <xf numFmtId="0" fontId="38" fillId="0" borderId="4" xfId="1" applyFont="1" applyFill="1" applyBorder="1" applyAlignment="1" applyProtection="1">
      <alignment horizontal="center" vertical="center"/>
    </xf>
    <xf numFmtId="0" fontId="38" fillId="0" borderId="3" xfId="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shrinkToFit="1"/>
    </xf>
    <xf numFmtId="0" fontId="44" fillId="0" borderId="1" xfId="0" applyFont="1" applyFill="1" applyBorder="1" applyAlignment="1">
      <alignment horizontal="center" vertical="center"/>
    </xf>
    <xf numFmtId="0" fontId="39" fillId="0" borderId="1" xfId="1" applyFont="1" applyFill="1" applyBorder="1" applyAlignment="1" applyProtection="1">
      <alignment horizontal="center" vertical="center"/>
    </xf>
    <xf numFmtId="0" fontId="49" fillId="0" borderId="3" xfId="1" applyFont="1" applyFill="1" applyBorder="1" applyAlignment="1" applyProtection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9" fillId="0" borderId="1" xfId="1" applyFont="1" applyFill="1" applyBorder="1" applyAlignment="1" applyProtection="1">
      <alignment horizontal="center" vertical="center"/>
    </xf>
    <xf numFmtId="0" fontId="37" fillId="0" borderId="1" xfId="0" applyFont="1" applyBorder="1" applyAlignment="1">
      <alignment horizontal="center" shrinkToFit="1"/>
    </xf>
    <xf numFmtId="0" fontId="44" fillId="0" borderId="25" xfId="0" applyFont="1" applyFill="1" applyBorder="1" applyAlignment="1">
      <alignment vertical="center" wrapText="1" shrinkToFit="1"/>
    </xf>
    <xf numFmtId="0" fontId="40" fillId="0" borderId="4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 vertical="center"/>
    </xf>
    <xf numFmtId="182" fontId="40" fillId="0" borderId="4" xfId="0" applyNumberFormat="1" applyFont="1" applyFill="1" applyBorder="1" applyAlignment="1">
      <alignment horizontal="left" vertical="center" shrinkToFit="1"/>
    </xf>
    <xf numFmtId="182" fontId="40" fillId="0" borderId="4" xfId="0" applyNumberFormat="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27" fillId="0" borderId="60" xfId="0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center" vertical="center"/>
    </xf>
    <xf numFmtId="0" fontId="44" fillId="0" borderId="56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 shrinkToFit="1"/>
    </xf>
    <xf numFmtId="176" fontId="27" fillId="7" borderId="22" xfId="0" applyNumberFormat="1" applyFont="1" applyFill="1" applyBorder="1" applyAlignment="1">
      <alignment horizontal="center" vertical="center" shrinkToFit="1"/>
    </xf>
    <xf numFmtId="180" fontId="27" fillId="7" borderId="55" xfId="0" applyNumberFormat="1" applyFont="1" applyFill="1" applyBorder="1" applyAlignment="1">
      <alignment horizontal="center" vertical="center" shrinkToFit="1"/>
    </xf>
    <xf numFmtId="0" fontId="27" fillId="6" borderId="22" xfId="0" applyFont="1" applyFill="1" applyBorder="1" applyAlignment="1">
      <alignment vertical="center"/>
    </xf>
    <xf numFmtId="180" fontId="27" fillId="6" borderId="55" xfId="0" applyNumberFormat="1" applyFont="1" applyFill="1" applyBorder="1" applyAlignment="1">
      <alignment horizontal="center" vertical="center" shrinkToFit="1"/>
    </xf>
    <xf numFmtId="176" fontId="27" fillId="6" borderId="55" xfId="0" applyNumberFormat="1" applyFont="1" applyFill="1" applyBorder="1" applyAlignment="1">
      <alignment horizontal="center" vertical="center" shrinkToFit="1"/>
    </xf>
    <xf numFmtId="0" fontId="27" fillId="6" borderId="55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vertical="center"/>
    </xf>
    <xf numFmtId="180" fontId="27" fillId="0" borderId="55" xfId="0" applyNumberFormat="1" applyFont="1" applyFill="1" applyBorder="1" applyAlignment="1">
      <alignment horizontal="center" vertical="center" shrinkToFit="1"/>
    </xf>
    <xf numFmtId="0" fontId="27" fillId="0" borderId="55" xfId="0" applyFont="1" applyFill="1" applyBorder="1" applyAlignment="1">
      <alignment horizontal="center" vertical="center" shrinkToFit="1"/>
    </xf>
    <xf numFmtId="0" fontId="27" fillId="0" borderId="53" xfId="0" applyFont="1" applyFill="1" applyBorder="1" applyAlignment="1">
      <alignment vertical="center"/>
    </xf>
    <xf numFmtId="2" fontId="27" fillId="0" borderId="55" xfId="0" applyNumberFormat="1" applyFont="1" applyFill="1" applyBorder="1" applyAlignment="1">
      <alignment horizontal="center" vertical="center" shrinkToFit="1"/>
    </xf>
    <xf numFmtId="180" fontId="27" fillId="2" borderId="55" xfId="0" applyNumberFormat="1" applyFont="1" applyFill="1" applyBorder="1" applyAlignment="1">
      <alignment horizontal="center" vertical="center" shrinkToFit="1"/>
    </xf>
    <xf numFmtId="176" fontId="27" fillId="2" borderId="55" xfId="0" applyNumberFormat="1" applyFont="1" applyFill="1" applyBorder="1" applyAlignment="1">
      <alignment horizontal="center" vertical="center" shrinkToFit="1"/>
    </xf>
    <xf numFmtId="0" fontId="27" fillId="5" borderId="55" xfId="0" applyFont="1" applyFill="1" applyBorder="1" applyAlignment="1">
      <alignment horizontal="center" vertical="center" shrinkToFit="1"/>
    </xf>
    <xf numFmtId="0" fontId="27" fillId="2" borderId="53" xfId="0" applyFont="1" applyFill="1" applyBorder="1" applyAlignment="1">
      <alignment vertical="center"/>
    </xf>
    <xf numFmtId="0" fontId="27" fillId="0" borderId="5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9" fontId="45" fillId="0" borderId="0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 wrapText="1"/>
    </xf>
    <xf numFmtId="0" fontId="41" fillId="0" borderId="54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 wrapText="1" shrinkToFit="1"/>
    </xf>
    <xf numFmtId="0" fontId="27" fillId="0" borderId="15" xfId="0" applyFont="1" applyFill="1" applyBorder="1" applyAlignment="1">
      <alignment horizontal="center" vertical="center" wrapText="1" shrinkToFit="1"/>
    </xf>
    <xf numFmtId="0" fontId="27" fillId="0" borderId="10" xfId="0" applyFont="1" applyFill="1" applyBorder="1" applyAlignment="1">
      <alignment horizontal="center" vertical="center" wrapText="1" shrinkToFit="1"/>
    </xf>
    <xf numFmtId="0" fontId="27" fillId="0" borderId="27" xfId="0" applyFont="1" applyFill="1" applyBorder="1" applyAlignment="1">
      <alignment horizontal="center" vertical="center" textRotation="255" wrapText="1" shrinkToFit="1"/>
    </xf>
    <xf numFmtId="0" fontId="27" fillId="0" borderId="35" xfId="0" applyFont="1" applyFill="1" applyBorder="1" applyAlignment="1">
      <alignment horizontal="center" vertical="center" textRotation="255" wrapText="1" shrinkToFit="1"/>
    </xf>
    <xf numFmtId="0" fontId="27" fillId="0" borderId="9" xfId="0" applyFont="1" applyFill="1" applyBorder="1" applyAlignment="1">
      <alignment horizontal="center" vertical="center" textRotation="255" wrapText="1" shrinkToFit="1"/>
    </xf>
    <xf numFmtId="0" fontId="27" fillId="0" borderId="34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 textRotation="255" shrinkToFit="1"/>
    </xf>
    <xf numFmtId="0" fontId="27" fillId="0" borderId="35" xfId="0" applyFont="1" applyFill="1" applyBorder="1" applyAlignment="1">
      <alignment horizontal="center" vertical="center" textRotation="255" shrinkToFit="1"/>
    </xf>
    <xf numFmtId="0" fontId="27" fillId="0" borderId="9" xfId="0" applyFont="1" applyFill="1" applyBorder="1" applyAlignment="1">
      <alignment horizontal="center" vertical="center" textRotation="255" shrinkToFit="1"/>
    </xf>
    <xf numFmtId="0" fontId="27" fillId="0" borderId="13" xfId="0" applyFont="1" applyFill="1" applyBorder="1" applyAlignment="1">
      <alignment horizontal="center" vertical="center" textRotation="255" shrinkToFit="1"/>
    </xf>
    <xf numFmtId="0" fontId="27" fillId="0" borderId="31" xfId="0" applyFont="1" applyFill="1" applyBorder="1" applyAlignment="1">
      <alignment horizontal="center" vertical="center" textRotation="255" shrinkToFit="1"/>
    </xf>
    <xf numFmtId="0" fontId="27" fillId="0" borderId="12" xfId="0" applyFont="1" applyFill="1" applyBorder="1" applyAlignment="1">
      <alignment horizontal="center" vertical="center" textRotation="255" shrinkToFit="1"/>
    </xf>
    <xf numFmtId="0" fontId="27" fillId="4" borderId="34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27" fillId="4" borderId="5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178" fontId="0" fillId="0" borderId="0" xfId="0" applyNumberFormat="1" applyFont="1" applyBorder="1" applyAlignment="1">
      <alignment horizontal="center" vertical="center"/>
    </xf>
    <xf numFmtId="178" fontId="27" fillId="0" borderId="37" xfId="0" applyNumberFormat="1" applyFont="1" applyBorder="1" applyAlignment="1">
      <alignment horizontal="center" vertical="center"/>
    </xf>
    <xf numFmtId="178" fontId="27" fillId="0" borderId="36" xfId="0" applyNumberFormat="1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 textRotation="255" wrapText="1" shrinkToFit="1"/>
    </xf>
    <xf numFmtId="0" fontId="41" fillId="0" borderId="31" xfId="0" applyFont="1" applyBorder="1" applyAlignment="1">
      <alignment horizontal="center" vertical="center" textRotation="255" wrapText="1" shrinkToFit="1"/>
    </xf>
    <xf numFmtId="0" fontId="41" fillId="0" borderId="12" xfId="0" applyFont="1" applyBorder="1" applyAlignment="1">
      <alignment horizontal="center" vertical="center" textRotation="255" wrapText="1" shrinkToFit="1"/>
    </xf>
    <xf numFmtId="0" fontId="27" fillId="0" borderId="16" xfId="0" applyFont="1" applyBorder="1" applyAlignment="1">
      <alignment horizontal="center" vertical="center" textRotation="255" wrapText="1" shrinkToFit="1"/>
    </xf>
    <xf numFmtId="0" fontId="38" fillId="0" borderId="13" xfId="1" applyFont="1" applyFill="1" applyBorder="1" applyAlignment="1" applyProtection="1">
      <alignment horizontal="center" vertical="center" textRotation="255" wrapText="1" shrinkToFit="1"/>
    </xf>
    <xf numFmtId="0" fontId="38" fillId="0" borderId="31" xfId="1" applyFont="1" applyFill="1" applyBorder="1" applyAlignment="1" applyProtection="1">
      <alignment horizontal="center" vertical="center" textRotation="255" wrapText="1" shrinkToFit="1"/>
    </xf>
    <xf numFmtId="0" fontId="38" fillId="0" borderId="12" xfId="1" applyFont="1" applyFill="1" applyBorder="1" applyAlignment="1" applyProtection="1">
      <alignment horizontal="center" vertical="center" textRotation="255" wrapText="1" shrinkToFit="1"/>
    </xf>
    <xf numFmtId="0" fontId="27" fillId="0" borderId="13" xfId="0" applyFont="1" applyBorder="1" applyAlignment="1">
      <alignment horizontal="center" vertical="center" textRotation="255" wrapText="1" shrinkToFit="1"/>
    </xf>
    <xf numFmtId="0" fontId="27" fillId="0" borderId="31" xfId="0" applyFont="1" applyBorder="1" applyAlignment="1">
      <alignment horizontal="center" vertical="center" textRotation="255" wrapText="1" shrinkToFit="1"/>
    </xf>
    <xf numFmtId="0" fontId="27" fillId="0" borderId="12" xfId="0" applyFont="1" applyBorder="1" applyAlignment="1">
      <alignment horizontal="center" vertical="center" textRotation="255" wrapText="1" shrinkToFit="1"/>
    </xf>
    <xf numFmtId="0" fontId="27" fillId="7" borderId="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7" fillId="0" borderId="16" xfId="0" applyFont="1" applyFill="1" applyBorder="1" applyAlignment="1">
      <alignment horizontal="center" vertical="center" textRotation="255" wrapText="1" shrinkToFit="1"/>
    </xf>
    <xf numFmtId="0" fontId="38" fillId="0" borderId="34" xfId="1" applyFont="1" applyFill="1" applyBorder="1" applyAlignment="1" applyProtection="1">
      <alignment horizontal="center" vertical="center" textRotation="255"/>
    </xf>
    <xf numFmtId="0" fontId="38" fillId="0" borderId="71" xfId="1" applyFont="1" applyFill="1" applyBorder="1" applyAlignment="1" applyProtection="1">
      <alignment horizontal="center" vertical="center" textRotation="255"/>
    </xf>
    <xf numFmtId="0" fontId="36" fillId="0" borderId="36" xfId="0" applyFont="1" applyBorder="1" applyAlignment="1">
      <alignment horizontal="center" vertical="center"/>
    </xf>
    <xf numFmtId="178" fontId="27" fillId="0" borderId="29" xfId="0" applyNumberFormat="1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 textRotation="255" wrapText="1" shrinkToFit="1"/>
    </xf>
    <xf numFmtId="0" fontId="27" fillId="0" borderId="31" xfId="0" applyFont="1" applyFill="1" applyBorder="1" applyAlignment="1">
      <alignment horizontal="center" vertical="center" textRotation="255" wrapText="1" shrinkToFit="1"/>
    </xf>
    <xf numFmtId="0" fontId="27" fillId="0" borderId="12" xfId="0" applyFont="1" applyFill="1" applyBorder="1" applyAlignment="1">
      <alignment horizontal="center" vertical="center" textRotation="255" wrapText="1" shrinkToFit="1"/>
    </xf>
    <xf numFmtId="0" fontId="27" fillId="4" borderId="71" xfId="0" applyFont="1" applyFill="1" applyBorder="1" applyAlignment="1">
      <alignment horizontal="center" vertical="center" textRotation="255" wrapText="1" shrinkToFit="1"/>
    </xf>
    <xf numFmtId="0" fontId="27" fillId="4" borderId="48" xfId="0" applyFont="1" applyFill="1" applyBorder="1" applyAlignment="1">
      <alignment horizontal="center" vertical="center" textRotation="255" wrapText="1" shrinkToFit="1"/>
    </xf>
    <xf numFmtId="0" fontId="27" fillId="4" borderId="66" xfId="0" applyFont="1" applyFill="1" applyBorder="1" applyAlignment="1">
      <alignment horizontal="center" vertical="center" textRotation="255" wrapText="1" shrinkToFit="1"/>
    </xf>
    <xf numFmtId="0" fontId="27" fillId="0" borderId="15" xfId="0" applyFont="1" applyFill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0" fontId="38" fillId="0" borderId="34" xfId="1" applyFont="1" applyFill="1" applyBorder="1" applyAlignment="1" applyProtection="1">
      <alignment horizontal="center" vertical="center"/>
    </xf>
    <xf numFmtId="0" fontId="41" fillId="4" borderId="47" xfId="0" applyFont="1" applyFill="1" applyBorder="1" applyAlignment="1">
      <alignment horizontal="center" vertical="center"/>
    </xf>
    <xf numFmtId="0" fontId="41" fillId="4" borderId="44" xfId="0" applyFont="1" applyFill="1" applyBorder="1" applyAlignment="1">
      <alignment horizontal="center" vertical="center"/>
    </xf>
    <xf numFmtId="0" fontId="41" fillId="4" borderId="2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38" fillId="0" borderId="66" xfId="1" applyFont="1" applyFill="1" applyBorder="1" applyAlignment="1" applyProtection="1">
      <alignment horizontal="center" vertical="center" textRotation="255"/>
    </xf>
    <xf numFmtId="0" fontId="27" fillId="0" borderId="48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0" borderId="48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3" xfId="3" applyFont="1" applyBorder="1" applyAlignment="1">
      <alignment horizontal="center" vertical="center" textRotation="255" wrapText="1" shrinkToFit="1"/>
    </xf>
    <xf numFmtId="0" fontId="27" fillId="0" borderId="31" xfId="3" applyFont="1" applyBorder="1" applyAlignment="1">
      <alignment horizontal="center" vertical="center" textRotation="255" wrapText="1" shrinkToFit="1"/>
    </xf>
    <xf numFmtId="0" fontId="27" fillId="0" borderId="12" xfId="3" applyFont="1" applyBorder="1" applyAlignment="1">
      <alignment horizontal="center" vertical="center" textRotation="255" wrapText="1" shrinkToFit="1"/>
    </xf>
    <xf numFmtId="0" fontId="27" fillId="0" borderId="13" xfId="1" applyFont="1" applyFill="1" applyBorder="1" applyAlignment="1" applyProtection="1">
      <alignment horizontal="center" vertical="center" textRotation="255" wrapText="1" shrinkToFit="1"/>
    </xf>
    <xf numFmtId="0" fontId="27" fillId="0" borderId="31" xfId="1" applyFont="1" applyFill="1" applyBorder="1" applyAlignment="1" applyProtection="1">
      <alignment horizontal="center" vertical="center" textRotation="255" wrapText="1" shrinkToFit="1"/>
    </xf>
    <xf numFmtId="0" fontId="27" fillId="0" borderId="12" xfId="1" applyFont="1" applyFill="1" applyBorder="1" applyAlignment="1" applyProtection="1">
      <alignment horizontal="center" vertical="center" textRotation="255" wrapText="1" shrinkToFit="1"/>
    </xf>
    <xf numFmtId="0" fontId="27" fillId="0" borderId="27" xfId="3" applyFont="1" applyBorder="1" applyAlignment="1">
      <alignment horizontal="center" vertical="center" textRotation="255" shrinkToFit="1"/>
    </xf>
    <xf numFmtId="0" fontId="27" fillId="0" borderId="35" xfId="3" applyFont="1" applyBorder="1" applyAlignment="1">
      <alignment horizontal="center" vertical="center" textRotation="255" shrinkToFit="1"/>
    </xf>
    <xf numFmtId="0" fontId="27" fillId="0" borderId="9" xfId="3" applyFont="1" applyBorder="1" applyAlignment="1">
      <alignment horizontal="center" vertical="center" textRotation="255" shrinkToFit="1"/>
    </xf>
    <xf numFmtId="0" fontId="27" fillId="0" borderId="68" xfId="0" applyFont="1" applyFill="1" applyBorder="1" applyAlignment="1">
      <alignment horizontal="center" vertical="center" textRotation="255" wrapText="1" shrinkToFit="1"/>
    </xf>
    <xf numFmtId="0" fontId="27" fillId="0" borderId="69" xfId="0" applyFont="1" applyFill="1" applyBorder="1" applyAlignment="1">
      <alignment horizontal="center" vertical="center" textRotation="255" wrapText="1" shrinkToFit="1"/>
    </xf>
    <xf numFmtId="0" fontId="27" fillId="0" borderId="70" xfId="0" applyFont="1" applyFill="1" applyBorder="1" applyAlignment="1">
      <alignment horizontal="center" vertical="center" textRotation="255" wrapText="1" shrinkToFit="1"/>
    </xf>
    <xf numFmtId="0" fontId="35" fillId="0" borderId="0" xfId="0" applyFont="1" applyBorder="1" applyAlignment="1">
      <alignment horizontal="center"/>
    </xf>
    <xf numFmtId="0" fontId="27" fillId="0" borderId="0" xfId="0" applyFont="1" applyBorder="1"/>
    <xf numFmtId="0" fontId="27" fillId="0" borderId="30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4" xfId="1" applyFont="1" applyFill="1" applyBorder="1" applyAlignment="1" applyProtection="1">
      <alignment horizontal="center" vertical="center" textRotation="255"/>
    </xf>
    <xf numFmtId="0" fontId="27" fillId="0" borderId="71" xfId="1" applyFont="1" applyFill="1" applyBorder="1" applyAlignment="1" applyProtection="1">
      <alignment horizontal="center" vertical="center" textRotation="255"/>
    </xf>
    <xf numFmtId="0" fontId="27" fillId="0" borderId="66" xfId="1" applyFont="1" applyFill="1" applyBorder="1" applyAlignment="1" applyProtection="1">
      <alignment horizontal="center" vertical="center" textRotation="255"/>
    </xf>
    <xf numFmtId="0" fontId="27" fillId="0" borderId="50" xfId="0" applyFont="1" applyFill="1" applyBorder="1" applyAlignment="1">
      <alignment horizontal="center" vertical="center"/>
    </xf>
    <xf numFmtId="0" fontId="27" fillId="0" borderId="34" xfId="1" applyFont="1" applyFill="1" applyBorder="1" applyAlignment="1" applyProtection="1">
      <alignment horizontal="center" vertical="center"/>
    </xf>
    <xf numFmtId="0" fontId="27" fillId="0" borderId="16" xfId="3" applyFont="1" applyBorder="1" applyAlignment="1">
      <alignment horizontal="center" vertical="center" textRotation="255" shrinkToFit="1"/>
    </xf>
    <xf numFmtId="0" fontId="27" fillId="0" borderId="6" xfId="3" applyFont="1" applyBorder="1" applyAlignment="1">
      <alignment horizontal="center" vertical="center" textRotation="255" shrinkToFit="1"/>
    </xf>
    <xf numFmtId="0" fontId="0" fillId="0" borderId="0" xfId="0" applyFont="1" applyBorder="1" applyAlignment="1">
      <alignment horizontal="center" vertical="center" textRotation="255" wrapText="1" shrinkToFit="1"/>
    </xf>
    <xf numFmtId="0" fontId="41" fillId="0" borderId="47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7" borderId="41" xfId="0" applyFont="1" applyFill="1" applyBorder="1" applyAlignment="1">
      <alignment horizontal="center" vertical="center"/>
    </xf>
    <xf numFmtId="0" fontId="41" fillId="4" borderId="6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textRotation="255" shrinkToFit="1"/>
    </xf>
    <xf numFmtId="0" fontId="27" fillId="0" borderId="31" xfId="3" applyFont="1" applyBorder="1" applyAlignment="1">
      <alignment horizontal="center" vertical="center" textRotation="255" shrinkToFit="1"/>
    </xf>
    <xf numFmtId="0" fontId="27" fillId="0" borderId="12" xfId="3" applyFont="1" applyBorder="1" applyAlignment="1">
      <alignment horizontal="center" vertical="center" textRotation="255" shrinkToFit="1"/>
    </xf>
    <xf numFmtId="0" fontId="27" fillId="7" borderId="55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38" fillId="0" borderId="8" xfId="1" applyFont="1" applyFill="1" applyBorder="1" applyAlignment="1" applyProtection="1">
      <alignment horizontal="center" vertical="center" textRotation="255"/>
    </xf>
    <xf numFmtId="0" fontId="38" fillId="0" borderId="14" xfId="1" applyFont="1" applyFill="1" applyBorder="1" applyAlignment="1" applyProtection="1">
      <alignment horizontal="center" vertical="center" textRotation="255"/>
    </xf>
    <xf numFmtId="0" fontId="27" fillId="4" borderId="59" xfId="0" applyFont="1" applyFill="1" applyBorder="1" applyAlignment="1">
      <alignment horizontal="center" vertical="center" textRotation="255" wrapText="1" shrinkToFit="1"/>
    </xf>
    <xf numFmtId="0" fontId="27" fillId="4" borderId="33" xfId="0" applyFont="1" applyFill="1" applyBorder="1" applyAlignment="1">
      <alignment horizontal="center" vertical="center" textRotation="255" wrapText="1" shrinkToFit="1"/>
    </xf>
    <xf numFmtId="0" fontId="27" fillId="4" borderId="8" xfId="0" applyFont="1" applyFill="1" applyBorder="1" applyAlignment="1">
      <alignment horizontal="center" vertical="center" textRotation="255" wrapText="1" shrinkToFit="1"/>
    </xf>
    <xf numFmtId="0" fontId="38" fillId="0" borderId="14" xfId="1" applyFont="1" applyFill="1" applyBorder="1" applyAlignment="1" applyProtection="1">
      <alignment horizontal="center" vertical="center"/>
    </xf>
    <xf numFmtId="0" fontId="41" fillId="4" borderId="54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38" fillId="0" borderId="59" xfId="1" applyFont="1" applyFill="1" applyBorder="1" applyAlignment="1" applyProtection="1">
      <alignment horizontal="center" vertical="center" textRotation="255"/>
    </xf>
    <xf numFmtId="0" fontId="45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27" fillId="0" borderId="9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 textRotation="255" wrapText="1" shrinkToFit="1"/>
    </xf>
    <xf numFmtId="0" fontId="27" fillId="0" borderId="66" xfId="0" applyFont="1" applyFill="1" applyBorder="1" applyAlignment="1">
      <alignment horizontal="center" vertical="center" textRotation="255" wrapText="1" shrinkToFit="1"/>
    </xf>
    <xf numFmtId="0" fontId="27" fillId="0" borderId="51" xfId="0" applyFont="1" applyFill="1" applyBorder="1" applyAlignment="1">
      <alignment horizontal="center" vertical="center" wrapText="1"/>
    </xf>
    <xf numFmtId="0" fontId="27" fillId="0" borderId="48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center" vertical="center"/>
    </xf>
    <xf numFmtId="0" fontId="27" fillId="7" borderId="40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 textRotation="255" wrapText="1" shrinkToFit="1"/>
    </xf>
    <xf numFmtId="0" fontId="27" fillId="0" borderId="33" xfId="0" applyFont="1" applyFill="1" applyBorder="1" applyAlignment="1">
      <alignment horizontal="center" vertical="center" textRotation="255" wrapText="1" shrinkToFit="1"/>
    </xf>
    <xf numFmtId="0" fontId="27" fillId="0" borderId="8" xfId="0" applyFont="1" applyFill="1" applyBorder="1" applyAlignment="1">
      <alignment horizontal="center" vertical="center" textRotation="255" wrapText="1" shrinkToFit="1"/>
    </xf>
    <xf numFmtId="0" fontId="45" fillId="0" borderId="0" xfId="0" applyFont="1" applyFill="1" applyBorder="1" applyAlignment="1">
      <alignment horizontal="left"/>
    </xf>
    <xf numFmtId="178" fontId="27" fillId="0" borderId="37" xfId="0" applyNumberFormat="1" applyFont="1" applyFill="1" applyBorder="1" applyAlignment="1">
      <alignment horizontal="center" vertical="center"/>
    </xf>
    <xf numFmtId="178" fontId="27" fillId="0" borderId="36" xfId="0" applyNumberFormat="1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 shrinkToFi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/>
    </xf>
    <xf numFmtId="0" fontId="27" fillId="7" borderId="52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 wrapText="1" shrinkToFit="1"/>
    </xf>
    <xf numFmtId="0" fontId="35" fillId="0" borderId="2" xfId="0" applyFont="1" applyBorder="1" applyAlignment="1">
      <alignment horizontal="center"/>
    </xf>
  </cellXfs>
  <cellStyles count="4">
    <cellStyle name="一般" xfId="0" builtinId="0"/>
    <cellStyle name="一般 2" xfId="1"/>
    <cellStyle name="一般 2 2" xfId="2"/>
    <cellStyle name="一般_林邊國小103年度9月菜單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nch/AppData/Roaming/Microsoft/Excel/104&#24180;06&#26376;&#21320;&#39184;&#39135;&#356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F2" t="str">
            <v>大頭菜肉絲湯</v>
          </cell>
        </row>
        <row r="3">
          <cell r="F3" t="str">
            <v>山藥大骨湯</v>
          </cell>
        </row>
        <row r="4">
          <cell r="F4" t="str">
            <v>山藥雞湯</v>
          </cell>
        </row>
        <row r="5">
          <cell r="F5" t="str">
            <v>冬瓜湯</v>
          </cell>
        </row>
        <row r="6">
          <cell r="F6" t="str">
            <v>冬瓜湯魚丸</v>
          </cell>
        </row>
        <row r="7">
          <cell r="F7" t="str">
            <v>冬瓜湯蛤蜊</v>
          </cell>
        </row>
        <row r="8">
          <cell r="F8" t="str">
            <v>玉米湯牛蒡金針</v>
          </cell>
        </row>
        <row r="9">
          <cell r="F9" t="str">
            <v>玉米湯高麗菜</v>
          </cell>
        </row>
        <row r="10">
          <cell r="F10" t="str">
            <v>玉米濃湯</v>
          </cell>
        </row>
        <row r="11">
          <cell r="F11" t="str">
            <v>筍絲湯豆腐</v>
          </cell>
        </row>
        <row r="12">
          <cell r="F12" t="str">
            <v>竹筍湯</v>
          </cell>
        </row>
        <row r="13">
          <cell r="F13" t="str">
            <v>胡瓜湯蟹肉</v>
          </cell>
        </row>
        <row r="14">
          <cell r="F14" t="str">
            <v>味噌湯</v>
          </cell>
        </row>
        <row r="15">
          <cell r="F15" t="str">
            <v>味噌湯海帶芽</v>
          </cell>
        </row>
        <row r="16">
          <cell r="F16" t="str">
            <v>味噌湯小魚干</v>
          </cell>
        </row>
        <row r="17">
          <cell r="F17" t="str">
            <v>味噌湯柴魚</v>
          </cell>
        </row>
        <row r="18">
          <cell r="F18" t="str">
            <v>味噌湯高麗菜</v>
          </cell>
        </row>
        <row r="19">
          <cell r="F19" t="str">
            <v>翡翠吻仔湯</v>
          </cell>
        </row>
        <row r="20">
          <cell r="F20" t="str">
            <v>南瓜蔬菜湯</v>
          </cell>
        </row>
        <row r="21">
          <cell r="F21" t="str">
            <v>蛋花湯白菜蕃茄</v>
          </cell>
        </row>
        <row r="22">
          <cell r="F22" t="str">
            <v>蛋花湯金針菇</v>
          </cell>
        </row>
        <row r="23">
          <cell r="F23" t="str">
            <v>蛋花湯金針菇蕃茄</v>
          </cell>
        </row>
        <row r="24">
          <cell r="F24" t="str">
            <v>蛋花湯海帶芽</v>
          </cell>
        </row>
        <row r="25">
          <cell r="F25" t="str">
            <v>蛋花湯紫菜</v>
          </cell>
        </row>
        <row r="26">
          <cell r="F26" t="str">
            <v>魚丸湯白蘿蔔</v>
          </cell>
        </row>
        <row r="27">
          <cell r="F27" t="str">
            <v>魚丸湯白菜</v>
          </cell>
        </row>
        <row r="28">
          <cell r="F28" t="str">
            <v>魚丸湯胡瓜</v>
          </cell>
        </row>
        <row r="29">
          <cell r="F29" t="str">
            <v>紫菜湯玉米粒</v>
          </cell>
        </row>
        <row r="30">
          <cell r="F30" t="str">
            <v>榨菜湯</v>
          </cell>
        </row>
        <row r="31">
          <cell r="F31" t="str">
            <v>鮮菇湯</v>
          </cell>
        </row>
        <row r="32">
          <cell r="F32" t="str">
            <v>酸菜鴨肉湯</v>
          </cell>
        </row>
        <row r="33">
          <cell r="F33" t="str">
            <v>酸菜雞肉湯</v>
          </cell>
        </row>
        <row r="34">
          <cell r="F34" t="str">
            <v>酸辣湯</v>
          </cell>
        </row>
        <row r="35">
          <cell r="F35" t="str">
            <v>豬血湯</v>
          </cell>
        </row>
        <row r="36">
          <cell r="F36" t="str">
            <v>餛飩湯</v>
          </cell>
        </row>
        <row r="37">
          <cell r="F37" t="str">
            <v>薑母鴨</v>
          </cell>
        </row>
        <row r="38">
          <cell r="F38" t="str">
            <v>蘿蔔湯玉米</v>
          </cell>
        </row>
        <row r="39">
          <cell r="F39" t="str">
            <v>蘿蔔湯玉米紅蘿蔔</v>
          </cell>
        </row>
        <row r="40">
          <cell r="F40" t="str">
            <v>蘿蔔湯黑輪</v>
          </cell>
        </row>
        <row r="41">
          <cell r="F41" t="str">
            <v>仙草茶</v>
          </cell>
        </row>
        <row r="42">
          <cell r="F42" t="str">
            <v>芋頭湯</v>
          </cell>
        </row>
        <row r="43">
          <cell r="F43" t="str">
            <v>紅棗白木耳湯</v>
          </cell>
        </row>
        <row r="44">
          <cell r="F44" t="str">
            <v>粉圓湯</v>
          </cell>
        </row>
        <row r="45">
          <cell r="F45" t="str">
            <v>紫米甜湯</v>
          </cell>
        </row>
        <row r="46">
          <cell r="F46" t="str">
            <v>綠豆湯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4"/>
  <sheetViews>
    <sheetView zoomScale="60" zoomScaleNormal="60" zoomScalePageLayoutView="75" workbookViewId="0">
      <selection activeCell="E21" sqref="E21"/>
    </sheetView>
  </sheetViews>
  <sheetFormatPr defaultColWidth="8.875" defaultRowHeight="21"/>
  <cols>
    <col min="1" max="1" width="12.125" style="10" customWidth="1"/>
    <col min="2" max="2" width="8.25" style="20" bestFit="1" customWidth="1"/>
    <col min="3" max="3" width="12.75" style="17" bestFit="1" customWidth="1"/>
    <col min="4" max="4" width="24.375" style="17" bestFit="1" customWidth="1"/>
    <col min="5" max="5" width="32.25" style="48" bestFit="1" customWidth="1"/>
    <col min="6" max="6" width="20.5" style="20" bestFit="1" customWidth="1"/>
    <col min="7" max="7" width="23.625" style="20" customWidth="1"/>
    <col min="8" max="8" width="12.625" style="20" customWidth="1"/>
    <col min="9" max="9" width="18" style="20" bestFit="1" customWidth="1"/>
    <col min="10" max="10" width="11.625" style="19" bestFit="1" customWidth="1"/>
    <col min="11" max="11" width="11.625" style="19" customWidth="1"/>
    <col min="12" max="12" width="9.75" style="19" bestFit="1" customWidth="1"/>
    <col min="13" max="13" width="13" style="19" bestFit="1" customWidth="1"/>
    <col min="14" max="14" width="9" style="19" customWidth="1"/>
    <col min="15" max="15" width="9" style="19" hidden="1" customWidth="1"/>
    <col min="16" max="16" width="8.625" style="19" bestFit="1" customWidth="1"/>
    <col min="17" max="17" width="8.875" style="1"/>
    <col min="18" max="18" width="7.75" style="16" customWidth="1"/>
    <col min="19" max="19" width="9.625" style="16" customWidth="1"/>
    <col min="20" max="16384" width="8.875" style="16"/>
  </cols>
  <sheetData>
    <row r="1" spans="1:23" s="11" customFormat="1" ht="36" customHeight="1">
      <c r="A1" s="737" t="s">
        <v>295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S1" s="12"/>
    </row>
    <row r="2" spans="1:23" s="11" customFormat="1" ht="45" customHeight="1">
      <c r="A2" s="142" t="s">
        <v>1</v>
      </c>
      <c r="B2" s="143" t="s">
        <v>2</v>
      </c>
      <c r="C2" s="144" t="s">
        <v>3</v>
      </c>
      <c r="D2" s="738" t="s">
        <v>24</v>
      </c>
      <c r="E2" s="738"/>
      <c r="F2" s="738"/>
      <c r="G2" s="145" t="s">
        <v>22</v>
      </c>
      <c r="H2" s="146" t="s">
        <v>25</v>
      </c>
      <c r="I2" s="145" t="s">
        <v>84</v>
      </c>
      <c r="J2" s="147" t="s">
        <v>75</v>
      </c>
      <c r="K2" s="147" t="s">
        <v>61</v>
      </c>
      <c r="L2" s="147" t="s">
        <v>23</v>
      </c>
      <c r="M2" s="147" t="s">
        <v>60</v>
      </c>
      <c r="N2" s="147" t="s">
        <v>59</v>
      </c>
      <c r="O2" s="147" t="s">
        <v>74</v>
      </c>
      <c r="P2" s="147" t="s">
        <v>26</v>
      </c>
      <c r="R2" s="12"/>
      <c r="S2" s="23"/>
    </row>
    <row r="3" spans="1:23" s="46" customFormat="1" ht="33" customHeight="1">
      <c r="A3" s="148" t="s">
        <v>235</v>
      </c>
      <c r="B3" s="237" t="s">
        <v>236</v>
      </c>
      <c r="C3" s="150" t="str">
        <f>第1週!B5</f>
        <v>白米飯</v>
      </c>
      <c r="D3" s="150" t="str">
        <f>第1週!B7</f>
        <v>三杯雞(煮)</v>
      </c>
      <c r="E3" s="150" t="str">
        <f>第1週!B12</f>
        <v>小黃瓜炒肉絲(炒)</v>
      </c>
      <c r="F3" s="150" t="str">
        <f>第1週!B17</f>
        <v>有機蔬菜</v>
      </c>
      <c r="G3" s="187" t="str">
        <f>第1週!B22</f>
        <v>肉羹湯</v>
      </c>
      <c r="H3" s="187"/>
      <c r="I3" s="187" t="s">
        <v>296</v>
      </c>
      <c r="J3" s="106">
        <f>第1週!D30</f>
        <v>6.3571428571428568</v>
      </c>
      <c r="K3" s="105">
        <f>第1週!D31</f>
        <v>3.342857142857143</v>
      </c>
      <c r="L3" s="105">
        <f>第1週!D32</f>
        <v>2.0100000000000002</v>
      </c>
      <c r="M3" s="106">
        <v>2.5</v>
      </c>
      <c r="N3" s="81"/>
      <c r="O3" s="81"/>
      <c r="P3" s="149">
        <f>第1週!D36</f>
        <v>858.46428571428578</v>
      </c>
      <c r="Q3" s="45"/>
    </row>
    <row r="4" spans="1:23" ht="33" customHeight="1">
      <c r="A4" s="148" t="s">
        <v>237</v>
      </c>
      <c r="B4" s="237" t="s">
        <v>91</v>
      </c>
      <c r="C4" s="239" t="str">
        <f>第1週!I5</f>
        <v>白米飯</v>
      </c>
      <c r="D4" s="239" t="str">
        <f>第1週!I7</f>
        <v>肉絲蛋炒飯</v>
      </c>
      <c r="E4" s="239" t="str">
        <f>第1週!I17</f>
        <v>茶葉蛋</v>
      </c>
      <c r="F4" s="239" t="str">
        <f>第1週!I22</f>
        <v>胡瓜魚丸湯</v>
      </c>
      <c r="G4" s="187"/>
      <c r="H4" s="187" t="s">
        <v>38</v>
      </c>
      <c r="I4" s="187"/>
      <c r="J4" s="106">
        <f>第1週!K30</f>
        <v>5</v>
      </c>
      <c r="K4" s="105">
        <f>第1週!K31</f>
        <v>2.4799999999999995</v>
      </c>
      <c r="L4" s="105">
        <f>第1週!K32</f>
        <v>1.5400000000000003</v>
      </c>
      <c r="M4" s="106">
        <v>2.5</v>
      </c>
      <c r="N4" s="81">
        <v>1</v>
      </c>
      <c r="O4" s="81"/>
      <c r="P4" s="149">
        <f>第1週!K36</f>
        <v>747</v>
      </c>
    </row>
    <row r="5" spans="1:23" s="11" customFormat="1" ht="33" customHeight="1">
      <c r="A5" s="148" t="s">
        <v>238</v>
      </c>
      <c r="B5" s="238" t="s">
        <v>239</v>
      </c>
      <c r="C5" s="150" t="str">
        <f>第1週!P5</f>
        <v>糙米飯</v>
      </c>
      <c r="D5" s="150" t="str">
        <f>第1週!P7</f>
        <v>香酥魚片(炸)</v>
      </c>
      <c r="E5" s="150" t="str">
        <f>第1週!P12</f>
        <v>冬瓜滷花生</v>
      </c>
      <c r="F5" s="150" t="str">
        <f>第1週!P17</f>
        <v>季節蔬菜</v>
      </c>
      <c r="G5" s="187" t="str">
        <f>第1週!P21</f>
        <v>養生菇湯</v>
      </c>
      <c r="H5" s="187"/>
      <c r="I5" s="187" t="s">
        <v>297</v>
      </c>
      <c r="J5" s="106">
        <f>第1週!R30</f>
        <v>5.5</v>
      </c>
      <c r="K5" s="105">
        <f>第1週!R31</f>
        <v>3.0809523809523807</v>
      </c>
      <c r="L5" s="106">
        <f>第1週!R32</f>
        <v>1.91</v>
      </c>
      <c r="M5" s="106">
        <v>2.5</v>
      </c>
      <c r="N5" s="47"/>
      <c r="O5" s="47"/>
      <c r="P5" s="149">
        <f>第1週!R36</f>
        <v>896.32142857142856</v>
      </c>
      <c r="Q5" s="1"/>
      <c r="R5" s="12"/>
      <c r="S5" s="12"/>
      <c r="T5" s="12"/>
      <c r="U5" s="35"/>
      <c r="V5" s="12"/>
      <c r="W5" s="12"/>
    </row>
    <row r="6" spans="1:23" s="11" customFormat="1" ht="33" customHeight="1">
      <c r="A6" s="148" t="s">
        <v>240</v>
      </c>
      <c r="B6" s="60" t="s">
        <v>241</v>
      </c>
      <c r="C6" s="187" t="str">
        <f>第1週!W5</f>
        <v>糙米飯</v>
      </c>
      <c r="D6" s="187" t="str">
        <f>第1週!W7</f>
        <v>咖哩肉片(煮)</v>
      </c>
      <c r="E6" s="187" t="str">
        <f>第1週!W12</f>
        <v>三杯百頁</v>
      </c>
      <c r="F6" s="187" t="str">
        <f>第1週!W17</f>
        <v>季節蔬菜</v>
      </c>
      <c r="G6" s="187" t="str">
        <f>第1週!W22</f>
        <v>蘿蔔排骨湯</v>
      </c>
      <c r="H6" s="187"/>
      <c r="I6" s="187" t="s">
        <v>298</v>
      </c>
      <c r="J6" s="106">
        <f>第1週!R30</f>
        <v>5.5</v>
      </c>
      <c r="K6" s="105">
        <f>第1週!Y31</f>
        <v>2.6071428571428572</v>
      </c>
      <c r="L6" s="106">
        <f>第1週!Y32</f>
        <v>2.0249999999999999</v>
      </c>
      <c r="M6" s="106">
        <v>2.5</v>
      </c>
      <c r="N6" s="81">
        <v>1</v>
      </c>
      <c r="O6" s="81"/>
      <c r="P6" s="149">
        <f>第1週!Y36</f>
        <v>782.54960317460313</v>
      </c>
      <c r="R6" s="12"/>
      <c r="S6" s="12"/>
      <c r="T6" s="12"/>
      <c r="U6" s="12"/>
      <c r="V6" s="12"/>
      <c r="W6" s="12"/>
    </row>
    <row r="7" spans="1:23" s="11" customFormat="1" ht="33" customHeight="1" thickBot="1">
      <c r="A7" s="161" t="s">
        <v>242</v>
      </c>
      <c r="B7" s="162" t="s">
        <v>243</v>
      </c>
      <c r="C7" s="190" t="str">
        <f>第1週!AD5</f>
        <v>白米飯</v>
      </c>
      <c r="D7" s="190" t="str">
        <f>第1週!AD7</f>
        <v>炸雞腿( 炸)</v>
      </c>
      <c r="E7" s="190" t="str">
        <f>第1週!AD12</f>
        <v>洋蔥炒蛋</v>
      </c>
      <c r="F7" s="190" t="str">
        <f>第1週!AD17</f>
        <v>有機蔬菜</v>
      </c>
      <c r="G7" s="187" t="str">
        <f>第1週!AD22</f>
        <v>紅豆薏仁</v>
      </c>
      <c r="H7" s="190"/>
      <c r="I7" s="190" t="s">
        <v>38</v>
      </c>
      <c r="J7" s="163">
        <f>第1週!AF30</f>
        <v>6.25</v>
      </c>
      <c r="K7" s="164">
        <f>第1週!AF31</f>
        <v>4.1558441558441555</v>
      </c>
      <c r="L7" s="163">
        <f>第1週!AF32</f>
        <v>1.52</v>
      </c>
      <c r="M7" s="165">
        <v>2.5</v>
      </c>
      <c r="N7" s="166"/>
      <c r="O7" s="166"/>
      <c r="P7" s="167">
        <f>第1週!AF36</f>
        <v>959.68831168831161</v>
      </c>
      <c r="R7" s="12"/>
      <c r="S7" s="12"/>
      <c r="T7" s="12"/>
      <c r="U7" s="12"/>
      <c r="V7" s="12"/>
      <c r="W7" s="12"/>
    </row>
    <row r="8" spans="1:23" ht="33" customHeight="1" thickTop="1">
      <c r="A8" s="152" t="s">
        <v>244</v>
      </c>
      <c r="B8" s="154" t="s">
        <v>236</v>
      </c>
      <c r="C8" s="189" t="str">
        <f>第2週!B5</f>
        <v>糙米飯</v>
      </c>
      <c r="D8" s="189" t="str">
        <f>第2週!B7</f>
        <v>洋蔥雞肉</v>
      </c>
      <c r="E8" s="189" t="str">
        <f>第2週!B12</f>
        <v>關東煮</v>
      </c>
      <c r="F8" s="189" t="str">
        <f>第2週!B17</f>
        <v>有機蔬菜</v>
      </c>
      <c r="G8" s="189" t="str">
        <f>第2週!B22</f>
        <v>蕃茄蛋花湯</v>
      </c>
      <c r="H8" s="189"/>
      <c r="I8" s="189" t="s">
        <v>299</v>
      </c>
      <c r="J8" s="155">
        <f>第2週!D30</f>
        <v>6.0445378151260503</v>
      </c>
      <c r="K8" s="155">
        <f>第2週!D31</f>
        <v>3.3740259740259737</v>
      </c>
      <c r="L8" s="155">
        <f>第2週!D32</f>
        <v>2.2400000000000002</v>
      </c>
      <c r="M8" s="155">
        <v>2.5</v>
      </c>
      <c r="N8" s="160"/>
      <c r="O8" s="160"/>
      <c r="P8" s="159">
        <f>第2週!D36</f>
        <v>844.66959511077152</v>
      </c>
    </row>
    <row r="9" spans="1:23" s="46" customFormat="1" ht="33" customHeight="1">
      <c r="A9" s="148" t="s">
        <v>245</v>
      </c>
      <c r="B9" s="237" t="s">
        <v>91</v>
      </c>
      <c r="C9" s="239" t="str">
        <f>第2週!I5</f>
        <v>麵食</v>
      </c>
      <c r="D9" s="239" t="str">
        <f>第2週!I7</f>
        <v>炒米苔目</v>
      </c>
      <c r="E9" s="239" t="str">
        <f>第2週!I17</f>
        <v>茶葉蛋</v>
      </c>
      <c r="F9" s="239" t="str">
        <f>第2週!I22</f>
        <v>海芽豆腐味噌湯</v>
      </c>
      <c r="G9" s="187"/>
      <c r="H9" s="187" t="s">
        <v>38</v>
      </c>
      <c r="I9" s="187"/>
      <c r="J9" s="106">
        <f>第2週!K30</f>
        <v>6</v>
      </c>
      <c r="K9" s="106">
        <f>第2週!K31</f>
        <v>3.2175324675324681</v>
      </c>
      <c r="L9" s="106">
        <f>第2週!K32</f>
        <v>1.29</v>
      </c>
      <c r="M9" s="106">
        <v>2.5</v>
      </c>
      <c r="N9" s="81">
        <v>1</v>
      </c>
      <c r="O9" s="81"/>
      <c r="P9" s="149">
        <f>第2週!K36</f>
        <v>866.06493506493507</v>
      </c>
      <c r="Q9" s="45"/>
    </row>
    <row r="10" spans="1:23" ht="33" customHeight="1">
      <c r="A10" s="148" t="s">
        <v>246</v>
      </c>
      <c r="B10" s="238" t="s">
        <v>239</v>
      </c>
      <c r="C10" s="150" t="str">
        <f>第2週!P5</f>
        <v>糙米飯</v>
      </c>
      <c r="D10" s="150" t="str">
        <f>第2週!P7</f>
        <v>紅燒雞肉</v>
      </c>
      <c r="E10" s="150" t="str">
        <f>第2週!P12</f>
        <v>炒四喜</v>
      </c>
      <c r="F10" s="150" t="str">
        <f>第2週!P17</f>
        <v>時蔬青菜</v>
      </c>
      <c r="G10" s="187" t="str">
        <f>第2週!P22</f>
        <v>筍片排骨湯</v>
      </c>
      <c r="H10" s="187"/>
      <c r="I10" s="187" t="s">
        <v>300</v>
      </c>
      <c r="J10" s="106">
        <f>第2週!R30</f>
        <v>5.3529411764705879</v>
      </c>
      <c r="K10" s="106">
        <f>第2週!R31</f>
        <v>2.9714285714285715</v>
      </c>
      <c r="L10" s="106">
        <v>1.5</v>
      </c>
      <c r="M10" s="106">
        <v>2.5</v>
      </c>
      <c r="N10" s="81"/>
      <c r="O10" s="81"/>
      <c r="P10" s="149">
        <f>第2週!R36</f>
        <v>751.06302521008399</v>
      </c>
    </row>
    <row r="11" spans="1:23" ht="33" customHeight="1">
      <c r="A11" s="148" t="s">
        <v>247</v>
      </c>
      <c r="B11" s="237" t="s">
        <v>241</v>
      </c>
      <c r="C11" s="150" t="str">
        <f>第2週!W5</f>
        <v>糙米飯</v>
      </c>
      <c r="D11" s="150" t="str">
        <f>第2週!W7</f>
        <v>粉蒸肉</v>
      </c>
      <c r="E11" s="150" t="str">
        <f>第2週!W12</f>
        <v>彩椒肉絲</v>
      </c>
      <c r="F11" s="150" t="str">
        <f>第2週!W17</f>
        <v>時蔬青菜</v>
      </c>
      <c r="G11" s="187" t="str">
        <f>第2週!W22</f>
        <v>蔬菜油腐湯</v>
      </c>
      <c r="H11" s="187"/>
      <c r="I11" s="187" t="s">
        <v>170</v>
      </c>
      <c r="J11" s="106">
        <f>第2週!Y30</f>
        <v>6.2171717171717171</v>
      </c>
      <c r="K11" s="105">
        <f>第2週!Y31</f>
        <v>2.65</v>
      </c>
      <c r="L11" s="105">
        <f>第1週!Y32</f>
        <v>2.0249999999999999</v>
      </c>
      <c r="M11" s="106">
        <v>2.5</v>
      </c>
      <c r="N11" s="81">
        <v>1</v>
      </c>
      <c r="O11" s="81"/>
      <c r="P11" s="149">
        <f>第2週!Y36</f>
        <v>785.70202020202021</v>
      </c>
    </row>
    <row r="12" spans="1:23" s="11" customFormat="1" ht="33" customHeight="1" thickBot="1">
      <c r="A12" s="161" t="s">
        <v>248</v>
      </c>
      <c r="B12" s="162" t="s">
        <v>243</v>
      </c>
      <c r="C12" s="190" t="str">
        <f>第2週!AD5</f>
        <v>糙米飯</v>
      </c>
      <c r="D12" s="190" t="str">
        <f>第2週!AD5</f>
        <v>糙米飯</v>
      </c>
      <c r="E12" s="190" t="str">
        <f>第2週!AD12</f>
        <v>芹菜豆干(炒)</v>
      </c>
      <c r="F12" s="190" t="str">
        <f>第1週!B17</f>
        <v>有機蔬菜</v>
      </c>
      <c r="G12" s="190" t="str">
        <f>第2週!AD22</f>
        <v>肉羹湯</v>
      </c>
      <c r="H12" s="190"/>
      <c r="I12" s="188" t="s">
        <v>38</v>
      </c>
      <c r="J12" s="163">
        <f>第2週!AF30</f>
        <v>6.1571428571428566</v>
      </c>
      <c r="K12" s="164">
        <f>第2週!AF31</f>
        <v>2.6624675324675326</v>
      </c>
      <c r="L12" s="164">
        <f>第2週!AF32</f>
        <v>1.33</v>
      </c>
      <c r="M12" s="163">
        <v>2.5</v>
      </c>
      <c r="N12" s="170"/>
      <c r="O12" s="170"/>
      <c r="P12" s="167">
        <f>第2週!AF36</f>
        <v>836.43506493506493</v>
      </c>
      <c r="Q12" s="1"/>
      <c r="R12" s="12"/>
      <c r="S12" s="12"/>
      <c r="T12" s="12"/>
      <c r="U12" s="35"/>
      <c r="V12" s="12"/>
      <c r="W12" s="12"/>
    </row>
    <row r="13" spans="1:23" s="12" customFormat="1" ht="33" customHeight="1" thickTop="1">
      <c r="A13" s="152" t="s">
        <v>249</v>
      </c>
      <c r="B13" s="153" t="s">
        <v>236</v>
      </c>
      <c r="C13" s="189" t="str">
        <f>第3週!B5</f>
        <v>白米飯</v>
      </c>
      <c r="D13" s="189" t="str">
        <f>第3週!B7</f>
        <v>南洋檸檬雞(煮)</v>
      </c>
      <c r="E13" s="189" t="str">
        <f>第3週!B12</f>
        <v>螞蟻上樹</v>
      </c>
      <c r="F13" s="189" t="str">
        <f>第3週!B17</f>
        <v>有機蔬菜</v>
      </c>
      <c r="G13" s="189" t="str">
        <f>第3週!B22</f>
        <v>金針菇肉絲湯</v>
      </c>
      <c r="H13" s="189"/>
      <c r="I13" s="236" t="s">
        <v>301</v>
      </c>
      <c r="J13" s="155">
        <f>第3週!D30</f>
        <v>5.8</v>
      </c>
      <c r="K13" s="168">
        <f>第3週!D31</f>
        <v>2.35</v>
      </c>
      <c r="L13" s="168">
        <f>第3週!D32</f>
        <v>2.2199999999999998</v>
      </c>
      <c r="M13" s="155">
        <v>2.5</v>
      </c>
      <c r="N13" s="169"/>
      <c r="O13" s="169"/>
      <c r="P13" s="159">
        <f>第3週!D36</f>
        <v>750.25</v>
      </c>
      <c r="Q13" s="41"/>
    </row>
    <row r="14" spans="1:23" s="12" customFormat="1" ht="33" customHeight="1">
      <c r="A14" s="148" t="s">
        <v>250</v>
      </c>
      <c r="B14" s="237" t="s">
        <v>91</v>
      </c>
      <c r="C14" s="239" t="str">
        <f>第3週!I5</f>
        <v>白米飯</v>
      </c>
      <c r="D14" s="239" t="str">
        <f>第3週!I7</f>
        <v>飯湯</v>
      </c>
      <c r="E14" s="239" t="str">
        <f>第3週!I17</f>
        <v>茶葉蛋</v>
      </c>
      <c r="F14" s="239" t="str">
        <f>第3週!I22</f>
        <v>奶皇包</v>
      </c>
      <c r="G14" s="187"/>
      <c r="H14" s="187" t="s">
        <v>14</v>
      </c>
      <c r="I14" s="187"/>
      <c r="J14" s="155">
        <f>第3週!K30</f>
        <v>6.0666666666666664</v>
      </c>
      <c r="K14" s="156">
        <f>第3週!K31</f>
        <v>3.4285714285714284</v>
      </c>
      <c r="L14" s="156">
        <f>第3週!K32</f>
        <v>1.2300000000000002</v>
      </c>
      <c r="M14" s="155">
        <v>2.5</v>
      </c>
      <c r="N14" s="157"/>
      <c r="O14" s="158"/>
      <c r="P14" s="159">
        <f>第3週!K36</f>
        <v>885.05952380952374</v>
      </c>
      <c r="Q14" s="18"/>
    </row>
    <row r="15" spans="1:23" s="13" customFormat="1" ht="33" customHeight="1">
      <c r="A15" s="148" t="s">
        <v>251</v>
      </c>
      <c r="B15" s="177" t="s">
        <v>239</v>
      </c>
      <c r="C15" s="187" t="str">
        <f>第3週!P5</f>
        <v>糙米飯</v>
      </c>
      <c r="D15" s="187" t="str">
        <f>第3週!P7</f>
        <v>沙茶肉絲</v>
      </c>
      <c r="E15" s="187" t="str">
        <f>第3週!P12</f>
        <v>五香豆干</v>
      </c>
      <c r="F15" s="187" t="str">
        <f>第3週!P17</f>
        <v>時蔬青菜</v>
      </c>
      <c r="G15" s="187" t="str">
        <f>第3週!P22</f>
        <v>枸杞銀蘿湯</v>
      </c>
      <c r="H15" s="187" t="s">
        <v>93</v>
      </c>
      <c r="I15" s="187" t="s">
        <v>297</v>
      </c>
      <c r="J15" s="106">
        <f>第3週!R30</f>
        <v>5</v>
      </c>
      <c r="K15" s="106">
        <f>第3週!R31</f>
        <v>1.8571428571428572</v>
      </c>
      <c r="L15" s="106">
        <f>第3週!R32</f>
        <v>40.660000000000004</v>
      </c>
      <c r="M15" s="106">
        <v>2.5</v>
      </c>
      <c r="N15" s="102"/>
      <c r="O15" s="102"/>
      <c r="P15" s="149">
        <f>第3週!R36</f>
        <v>1618.2857142857144</v>
      </c>
      <c r="Q15" s="43"/>
      <c r="R15" s="65"/>
      <c r="S15" s="65"/>
    </row>
    <row r="16" spans="1:23" s="15" customFormat="1" ht="33" customHeight="1">
      <c r="A16" s="148" t="s">
        <v>252</v>
      </c>
      <c r="B16" s="60" t="s">
        <v>241</v>
      </c>
      <c r="C16" s="187" t="str">
        <f>第3週!W5</f>
        <v>糙米飯</v>
      </c>
      <c r="D16" s="187" t="str">
        <f>第3週!W7</f>
        <v>滑蛋嫩雞(煮)</v>
      </c>
      <c r="E16" s="187" t="str">
        <f>第3週!W12</f>
        <v>什錦滷味</v>
      </c>
      <c r="F16" s="187" t="str">
        <f>第3週!W17</f>
        <v>時蔬青菜</v>
      </c>
      <c r="G16" s="187" t="str">
        <f>第3週!W22</f>
        <v>鳳梨苦瓜雞湯</v>
      </c>
      <c r="H16" s="187"/>
      <c r="I16" s="187" t="s">
        <v>175</v>
      </c>
      <c r="J16" s="106">
        <f>第3週!Y30</f>
        <v>5.447058823529412</v>
      </c>
      <c r="K16" s="105">
        <f>第3週!Y31</f>
        <v>2.8872727272727272</v>
      </c>
      <c r="L16" s="105">
        <f>第3週!Y32</f>
        <v>2.08</v>
      </c>
      <c r="M16" s="106">
        <v>2.5</v>
      </c>
      <c r="N16" s="81">
        <v>1</v>
      </c>
      <c r="O16" s="81"/>
      <c r="P16" s="149">
        <f>第3週!Y36</f>
        <v>762.3395721925134</v>
      </c>
      <c r="Q16" s="66"/>
    </row>
    <row r="17" spans="1:37" s="15" customFormat="1" ht="33" customHeight="1" thickBot="1">
      <c r="A17" s="161" t="s">
        <v>354</v>
      </c>
      <c r="B17" s="162" t="s">
        <v>243</v>
      </c>
      <c r="C17" s="190" t="str">
        <f>第3週!AD5</f>
        <v>糙米飯</v>
      </c>
      <c r="D17" s="190" t="str">
        <f>第3週!AD7</f>
        <v>炸里肌肉</v>
      </c>
      <c r="E17" s="190" t="str">
        <f>第3週!AD12</f>
        <v>豆薯炒蛋(炒)</v>
      </c>
      <c r="F17" s="190" t="str">
        <f>第3週!AD17</f>
        <v>有機蔬菜</v>
      </c>
      <c r="G17" s="190" t="str">
        <f>第3週!AD22</f>
        <v>綠豆西米露</v>
      </c>
      <c r="H17" s="190"/>
      <c r="I17" s="188" t="s">
        <v>38</v>
      </c>
      <c r="J17" s="163">
        <f>第3週!AF30</f>
        <v>5</v>
      </c>
      <c r="K17" s="163">
        <f>第3週!AF31</f>
        <v>5.6363636363636367</v>
      </c>
      <c r="L17" s="163">
        <f>第3週!AF32</f>
        <v>3.0571428571428574</v>
      </c>
      <c r="M17" s="163">
        <v>2.5</v>
      </c>
      <c r="N17" s="166"/>
      <c r="O17" s="166"/>
      <c r="P17" s="167">
        <f>第3週!AF36</f>
        <v>1021.6558441558442</v>
      </c>
      <c r="Q17" s="66"/>
    </row>
    <row r="18" spans="1:37" s="15" customFormat="1" ht="33" customHeight="1" thickTop="1">
      <c r="A18" s="152" t="s">
        <v>253</v>
      </c>
      <c r="B18" s="153" t="s">
        <v>236</v>
      </c>
      <c r="C18" s="189" t="str">
        <f>第4週!B5</f>
        <v>白米飯</v>
      </c>
      <c r="D18" s="189" t="str">
        <f>第4週!B7</f>
        <v>咖哩雞(煮)</v>
      </c>
      <c r="E18" s="189" t="str">
        <f>第4週!B12</f>
        <v>玉米炒肉末</v>
      </c>
      <c r="F18" s="189" t="str">
        <f>第4週!P17</f>
        <v>季節蔬菜</v>
      </c>
      <c r="G18" s="189" t="str">
        <f>第4週!B20</f>
        <v>酸辣湯</v>
      </c>
      <c r="H18" s="189"/>
      <c r="I18" s="240" t="s">
        <v>118</v>
      </c>
      <c r="J18" s="243">
        <f>第4週!D30</f>
        <v>0.6470588235294118</v>
      </c>
      <c r="K18" s="155">
        <f>第4週!D31</f>
        <v>1.5685714285714285</v>
      </c>
      <c r="L18" s="155">
        <f>第4週!D32</f>
        <v>1.37</v>
      </c>
      <c r="M18" s="155">
        <v>2.5</v>
      </c>
      <c r="N18" s="171"/>
      <c r="O18" s="171"/>
      <c r="P18" s="159">
        <f>第4週!D36</f>
        <v>309.68697478991595</v>
      </c>
      <c r="Q18" s="66"/>
    </row>
    <row r="19" spans="1:37" s="15" customFormat="1" ht="33" customHeight="1">
      <c r="A19" s="148" t="s">
        <v>254</v>
      </c>
      <c r="B19" s="237" t="s">
        <v>91</v>
      </c>
      <c r="C19" s="239" t="str">
        <f>第4週!I5</f>
        <v>米粉</v>
      </c>
      <c r="D19" s="239" t="str">
        <f>第4週!I7</f>
        <v>南瓜米粉</v>
      </c>
      <c r="E19" s="239" t="str">
        <f>第4週!I17</f>
        <v>茶葉蛋</v>
      </c>
      <c r="F19" s="239" t="str">
        <f>第4週!I22</f>
        <v>魚丸蘿蔔湯</v>
      </c>
      <c r="G19" s="187"/>
      <c r="H19" s="187" t="s">
        <v>38</v>
      </c>
      <c r="I19" s="240" t="s">
        <v>200</v>
      </c>
      <c r="J19" s="106">
        <f>第4週!K30</f>
        <v>0</v>
      </c>
      <c r="K19" s="106">
        <f>第4週!K31</f>
        <v>3.1594805194805193</v>
      </c>
      <c r="L19" s="106">
        <f>第4週!K32</f>
        <v>1.7700000000000002</v>
      </c>
      <c r="M19" s="106" t="str">
        <f>第4週!K35</f>
        <v>2.5</v>
      </c>
      <c r="N19" s="47">
        <v>1</v>
      </c>
      <c r="O19" s="47"/>
      <c r="P19" s="149">
        <f>第4週!K36</f>
        <v>453.71103896103898</v>
      </c>
      <c r="Q19" s="66"/>
    </row>
    <row r="20" spans="1:37" s="15" customFormat="1" ht="33" customHeight="1">
      <c r="A20" s="148" t="s">
        <v>255</v>
      </c>
      <c r="B20" s="238" t="s">
        <v>239</v>
      </c>
      <c r="C20" s="150" t="str">
        <f>第4週!P5</f>
        <v>糙米飯</v>
      </c>
      <c r="D20" s="150" t="str">
        <f>第4週!P7</f>
        <v>絞肉花瓜</v>
      </c>
      <c r="E20" s="150" t="str">
        <f>第4週!P12</f>
        <v>大滷菜</v>
      </c>
      <c r="F20" s="150" t="str">
        <f>第4週!P17</f>
        <v>季節蔬菜</v>
      </c>
      <c r="G20" s="187" t="str">
        <f>第4週!P22</f>
        <v>味噌豆腐湯</v>
      </c>
      <c r="H20" s="187"/>
      <c r="I20" s="241" t="s">
        <v>302</v>
      </c>
      <c r="J20" s="106">
        <f>第4週!R30</f>
        <v>6.2705882352941176</v>
      </c>
      <c r="K20" s="106">
        <f>第4週!R31</f>
        <v>2.7928571428571427</v>
      </c>
      <c r="L20" s="106">
        <f>第4週!R32</f>
        <v>1.8900000000000001</v>
      </c>
      <c r="M20" s="106" t="str">
        <f>第4週!R35</f>
        <v>2.5</v>
      </c>
      <c r="N20" s="80"/>
      <c r="O20" s="80"/>
      <c r="P20" s="149">
        <f>第4週!R36</f>
        <v>928.15546218487395</v>
      </c>
      <c r="Q20" s="66"/>
    </row>
    <row r="21" spans="1:37" s="15" customFormat="1" ht="33" customHeight="1">
      <c r="A21" s="148" t="s">
        <v>256</v>
      </c>
      <c r="B21" s="60" t="s">
        <v>241</v>
      </c>
      <c r="C21" s="187" t="str">
        <f>第4週!W5</f>
        <v>糙米飯</v>
      </c>
      <c r="D21" s="187" t="str">
        <f>第4週!W7</f>
        <v>紅燒豬肉</v>
      </c>
      <c r="E21" s="187" t="str">
        <f>第4週!W12</f>
        <v>麻婆豆腐</v>
      </c>
      <c r="F21" s="187" t="str">
        <f>第4週!W17</f>
        <v>季節蔬菜</v>
      </c>
      <c r="G21" s="187" t="str">
        <f>第4週!W22</f>
        <v>香菇雞湯</v>
      </c>
      <c r="H21" s="187"/>
      <c r="I21" s="189" t="s">
        <v>298</v>
      </c>
      <c r="J21" s="106">
        <v>6</v>
      </c>
      <c r="K21" s="107">
        <v>2.5</v>
      </c>
      <c r="L21" s="107">
        <v>1.9</v>
      </c>
      <c r="M21" s="106">
        <v>2.5</v>
      </c>
      <c r="N21" s="104">
        <v>1</v>
      </c>
      <c r="O21" s="103"/>
      <c r="P21" s="149">
        <f>第4週!Y36</f>
        <v>914.17857142857133</v>
      </c>
      <c r="Q21" s="66"/>
    </row>
    <row r="22" spans="1:37" s="15" customFormat="1" ht="33" customHeight="1" thickBot="1">
      <c r="A22" s="161" t="s">
        <v>257</v>
      </c>
      <c r="B22" s="162" t="s">
        <v>243</v>
      </c>
      <c r="C22" s="190" t="str">
        <f>第4週!AD5</f>
        <v>糙米飯</v>
      </c>
      <c r="D22" s="190" t="str">
        <f>第4週!AD7</f>
        <v>炸雞翅</v>
      </c>
      <c r="E22" s="190" t="str">
        <f>第4週!AD12</f>
        <v>蒸蛋</v>
      </c>
      <c r="F22" s="190" t="str">
        <f>第4週!AD17</f>
        <v>有機蔬菜</v>
      </c>
      <c r="G22" s="190" t="str">
        <f>第4週!AD21</f>
        <v>海芽蛋花湯</v>
      </c>
      <c r="H22" s="190"/>
      <c r="I22" s="242" t="s">
        <v>38</v>
      </c>
      <c r="J22" s="163">
        <f>第4週!AF30</f>
        <v>6</v>
      </c>
      <c r="K22" s="172">
        <f>第4週!AF31</f>
        <v>4.6175324675324685</v>
      </c>
      <c r="L22" s="172">
        <f>第4週!AF32</f>
        <v>1.54</v>
      </c>
      <c r="M22" s="163">
        <v>2.5</v>
      </c>
      <c r="N22" s="173"/>
      <c r="O22" s="174"/>
      <c r="P22" s="167">
        <f>第4週!AF36</f>
        <v>917.31493506493507</v>
      </c>
      <c r="Q22" s="66"/>
    </row>
    <row r="23" spans="1:37" s="15" customFormat="1" ht="33" customHeight="1" thickTop="1">
      <c r="A23" s="181" t="s">
        <v>258</v>
      </c>
      <c r="B23" s="182" t="s">
        <v>236</v>
      </c>
      <c r="C23" s="189" t="str">
        <f>第5週!B5</f>
        <v>白米飯</v>
      </c>
      <c r="D23" s="189" t="str">
        <f>第5週!B7</f>
        <v>冬瓜雞</v>
      </c>
      <c r="E23" s="189" t="str">
        <f>第5週!B12</f>
        <v>紅蘿蔔炒蛋</v>
      </c>
      <c r="F23" s="189" t="str">
        <f>第5週!B17</f>
        <v>有機蔬菜</v>
      </c>
      <c r="G23" s="189" t="str">
        <f>第5週!B22</f>
        <v>胡瓜玉米湯</v>
      </c>
      <c r="H23" s="189"/>
      <c r="I23" s="187" t="s">
        <v>296</v>
      </c>
      <c r="J23" s="235">
        <f>第5週!D30</f>
        <v>6.1411764705882357</v>
      </c>
      <c r="K23" s="184">
        <f>第5週!D31</f>
        <v>2.5101298701298704</v>
      </c>
      <c r="L23" s="184">
        <f>第5週!D32</f>
        <v>2.0500000000000003</v>
      </c>
      <c r="M23" s="183">
        <v>2.5</v>
      </c>
      <c r="N23" s="185"/>
      <c r="O23" s="186"/>
      <c r="P23" s="231">
        <f>第5週!D36</f>
        <v>669.39209320091686</v>
      </c>
      <c r="Q23" s="66"/>
    </row>
    <row r="24" spans="1:37" s="15" customFormat="1" ht="33" customHeight="1">
      <c r="A24" s="148" t="s">
        <v>259</v>
      </c>
      <c r="B24" s="237" t="s">
        <v>243</v>
      </c>
      <c r="C24" s="239" t="str">
        <f>第5週!I5</f>
        <v>白米飯</v>
      </c>
      <c r="D24" s="239" t="str">
        <f>第5週!I7</f>
        <v>蔬菜瘦肉粥</v>
      </c>
      <c r="E24" s="239" t="str">
        <f>第5週!I17</f>
        <v>茶葉蛋</v>
      </c>
      <c r="F24" s="239" t="str">
        <f>第5週!I22</f>
        <v>紅豆包</v>
      </c>
      <c r="G24" s="187"/>
      <c r="H24" s="187" t="s">
        <v>96</v>
      </c>
      <c r="I24" s="187"/>
      <c r="J24" s="105">
        <f>第5週!K30</f>
        <v>6.4196078431372543</v>
      </c>
      <c r="K24" s="105">
        <f>第5週!K31</f>
        <v>3.122077922077922</v>
      </c>
      <c r="L24" s="105">
        <f>第5週!K32</f>
        <v>1.03</v>
      </c>
      <c r="M24" s="105">
        <v>2.5</v>
      </c>
      <c r="N24" s="81"/>
      <c r="O24" s="81"/>
      <c r="P24" s="149">
        <f>第5週!K36</f>
        <v>881.77839317545192</v>
      </c>
      <c r="Q24" s="66"/>
    </row>
    <row r="25" spans="1:37" s="27" customFormat="1" ht="25.5">
      <c r="A25" s="36" t="s">
        <v>58</v>
      </c>
      <c r="B25" s="28"/>
      <c r="C25" s="28"/>
      <c r="D25" s="36" t="s">
        <v>20</v>
      </c>
      <c r="E25" s="28"/>
      <c r="F25" s="28"/>
      <c r="G25" s="36" t="s">
        <v>18</v>
      </c>
      <c r="H25" s="28" t="s">
        <v>17</v>
      </c>
      <c r="I25" s="28" t="s">
        <v>85</v>
      </c>
      <c r="J25" s="28" t="s">
        <v>94</v>
      </c>
      <c r="K25" s="28"/>
      <c r="L25" s="36" t="s">
        <v>21</v>
      </c>
      <c r="M25" s="28"/>
      <c r="N25" s="28"/>
      <c r="O25" s="28"/>
      <c r="P25" s="28"/>
      <c r="Q25" s="28"/>
      <c r="X25" s="28"/>
      <c r="Y25" s="28"/>
      <c r="Z25" s="15"/>
      <c r="AA25" s="52"/>
      <c r="AB25" s="52"/>
      <c r="AC25" s="108"/>
      <c r="AD25" s="28"/>
      <c r="AH25" s="83"/>
      <c r="AI25" s="3"/>
      <c r="AJ25" s="3"/>
      <c r="AK25" s="3"/>
    </row>
    <row r="26" spans="1:37" s="29" customFormat="1">
      <c r="A26" s="736" t="s">
        <v>19</v>
      </c>
      <c r="B26" s="736"/>
      <c r="C26" s="736"/>
      <c r="D26" s="736"/>
      <c r="E26" s="736"/>
      <c r="F26" s="736"/>
      <c r="G26" s="736"/>
      <c r="H26" s="736"/>
      <c r="I26" s="232"/>
      <c r="J26" s="208"/>
      <c r="K26" s="233"/>
      <c r="L26" s="233"/>
      <c r="M26" s="233"/>
      <c r="N26" s="233"/>
      <c r="O26" s="233"/>
      <c r="P26" s="233"/>
      <c r="Q26" s="39"/>
      <c r="X26" s="39"/>
      <c r="Y26" s="39"/>
      <c r="Z26" s="39"/>
      <c r="AA26" s="76"/>
      <c r="AB26" s="86"/>
      <c r="AC26" s="77"/>
      <c r="AD26" s="77"/>
      <c r="AE26" s="82"/>
      <c r="AF26" s="52"/>
      <c r="AG26" s="52"/>
      <c r="AH26" s="83"/>
      <c r="AI26" s="3"/>
      <c r="AJ26" s="3"/>
      <c r="AK26" s="3"/>
    </row>
    <row r="27" spans="1:37" s="31" customFormat="1" ht="19.5" customHeight="1">
      <c r="A27" s="735" t="s">
        <v>13</v>
      </c>
      <c r="B27" s="735"/>
      <c r="C27" s="735"/>
      <c r="D27" s="735"/>
      <c r="E27" s="735"/>
      <c r="F27" s="735"/>
      <c r="G27" s="735"/>
      <c r="H27" s="735"/>
      <c r="I27" s="735"/>
      <c r="J27" s="735"/>
      <c r="K27" s="735"/>
      <c r="L27" s="735"/>
      <c r="M27" s="735"/>
      <c r="N27" s="735"/>
      <c r="O27" s="735"/>
      <c r="P27" s="735"/>
      <c r="Q27" s="109"/>
      <c r="R27" s="30"/>
      <c r="X27" s="30"/>
      <c r="Y27" s="30"/>
      <c r="Z27" s="30"/>
      <c r="AA27" s="76"/>
      <c r="AB27" s="86"/>
      <c r="AC27" s="77"/>
      <c r="AD27" s="77"/>
      <c r="AE27" s="82"/>
      <c r="AF27" s="40"/>
      <c r="AG27" s="56"/>
      <c r="AH27" s="83"/>
      <c r="AI27" s="3"/>
      <c r="AJ27" s="3"/>
      <c r="AK27" s="3"/>
    </row>
    <row r="28" spans="1:37" s="31" customFormat="1">
      <c r="A28" s="234" t="s">
        <v>12</v>
      </c>
      <c r="B28" s="234"/>
      <c r="C28" s="234"/>
      <c r="D28" s="12"/>
      <c r="E28" s="208"/>
      <c r="F28" s="208"/>
      <c r="G28" s="208"/>
      <c r="H28" s="234"/>
      <c r="I28" s="234"/>
      <c r="J28" s="13"/>
      <c r="K28" s="208"/>
      <c r="L28" s="208"/>
      <c r="M28" s="208"/>
      <c r="N28" s="208"/>
      <c r="O28" s="208"/>
      <c r="P28" s="18"/>
      <c r="Q28" s="30"/>
      <c r="R28" s="30"/>
      <c r="AA28" s="76"/>
      <c r="AB28" s="76"/>
      <c r="AC28" s="58"/>
      <c r="AD28" s="84"/>
      <c r="AE28" s="84"/>
      <c r="AF28" s="76"/>
      <c r="AG28" s="83"/>
      <c r="AH28" s="83"/>
      <c r="AI28" s="3"/>
      <c r="AJ28" s="3"/>
      <c r="AK28" s="3"/>
    </row>
    <row r="29" spans="1:37" s="88" customFormat="1" ht="33" customHeight="1">
      <c r="A29" s="87"/>
      <c r="B29" s="36"/>
      <c r="C29" s="36"/>
      <c r="D29" s="36"/>
      <c r="E29" s="36"/>
      <c r="F29" s="36"/>
      <c r="G29" s="36"/>
      <c r="J29" s="35"/>
      <c r="K29" s="89"/>
      <c r="L29" s="89"/>
      <c r="M29" s="89"/>
      <c r="N29" s="90"/>
      <c r="O29" s="90"/>
      <c r="P29" s="35"/>
    </row>
    <row r="30" spans="1:37" s="15" customFormat="1">
      <c r="A30" s="22"/>
      <c r="B30" s="14"/>
      <c r="Q30" s="66"/>
    </row>
    <row r="31" spans="1:37" s="15" customFormat="1">
      <c r="A31" s="22"/>
      <c r="B31" s="14"/>
      <c r="Q31" s="18"/>
    </row>
    <row r="32" spans="1:37" s="15" customFormat="1">
      <c r="A32" s="22"/>
      <c r="B32" s="14"/>
      <c r="Q32" s="66"/>
    </row>
    <row r="33" spans="1:22" s="12" customFormat="1" ht="24.6" customHeight="1">
      <c r="A33" s="21"/>
      <c r="B33" s="8"/>
      <c r="R33" s="24"/>
      <c r="S33" s="24"/>
      <c r="T33" s="24"/>
      <c r="U33" s="24"/>
      <c r="V33" s="24"/>
    </row>
    <row r="34" spans="1:22" s="12" customFormat="1" ht="22.5" customHeight="1">
      <c r="A34" s="21"/>
      <c r="B34" s="8"/>
    </row>
    <row r="35" spans="1:22" s="12" customFormat="1" ht="21.75" customHeight="1">
      <c r="A35" s="21"/>
      <c r="B35" s="8"/>
      <c r="C35" s="42"/>
      <c r="D35" s="42"/>
      <c r="E35" s="50"/>
      <c r="F35" s="42"/>
      <c r="G35" s="42"/>
      <c r="J35" s="14"/>
      <c r="K35" s="14"/>
      <c r="L35" s="14"/>
      <c r="M35" s="14"/>
      <c r="N35" s="14"/>
      <c r="O35" s="14"/>
      <c r="P35" s="18"/>
    </row>
    <row r="36" spans="1:22" s="12" customFormat="1" ht="24.6" customHeight="1">
      <c r="A36" s="21"/>
      <c r="B36" s="8"/>
      <c r="C36" s="14"/>
      <c r="D36" s="14"/>
      <c r="E36" s="49"/>
      <c r="F36" s="14"/>
      <c r="G36" s="14"/>
      <c r="J36" s="14"/>
      <c r="K36" s="14"/>
      <c r="L36" s="14"/>
      <c r="M36" s="14"/>
      <c r="N36" s="14"/>
      <c r="O36" s="14"/>
      <c r="P36" s="18"/>
    </row>
    <row r="37" spans="1:22" s="11" customFormat="1" ht="24.6" customHeight="1">
      <c r="A37" s="21"/>
      <c r="E37" s="44"/>
      <c r="R37" s="12"/>
      <c r="S37" s="12"/>
    </row>
    <row r="38" spans="1:22" s="11" customFormat="1" ht="24.6" customHeight="1">
      <c r="A38" s="21"/>
      <c r="E38" s="44"/>
      <c r="R38" s="12"/>
      <c r="S38" s="12"/>
    </row>
    <row r="39" spans="1:22" s="11" customFormat="1" ht="24.6" customHeight="1">
      <c r="A39" s="21"/>
      <c r="B39" s="8"/>
      <c r="C39" s="7"/>
      <c r="D39" s="7"/>
      <c r="E39" s="51"/>
      <c r="F39" s="7"/>
      <c r="G39" s="7"/>
      <c r="H39" s="12"/>
      <c r="I39" s="12"/>
      <c r="J39" s="14"/>
      <c r="K39" s="14"/>
      <c r="L39" s="14"/>
      <c r="M39" s="14"/>
      <c r="N39" s="14"/>
      <c r="O39" s="14"/>
      <c r="P39" s="18"/>
      <c r="R39" s="12"/>
      <c r="S39" s="12"/>
    </row>
    <row r="40" spans="1:22" ht="16.5" customHeight="1">
      <c r="A40" s="22"/>
      <c r="B40" s="12"/>
      <c r="C40" s="9"/>
      <c r="D40" s="9"/>
      <c r="E40" s="49"/>
      <c r="F40" s="14"/>
      <c r="G40" s="14"/>
      <c r="H40" s="13"/>
      <c r="I40" s="13"/>
      <c r="J40" s="14"/>
      <c r="K40" s="14"/>
      <c r="L40" s="14"/>
      <c r="M40" s="14"/>
      <c r="N40" s="14"/>
      <c r="O40" s="14"/>
      <c r="P40" s="18"/>
      <c r="R40" s="15"/>
      <c r="S40" s="15"/>
    </row>
    <row r="44" spans="1:22" s="11" customFormat="1" ht="33.75" customHeight="1">
      <c r="A44" s="20"/>
      <c r="C44" s="20"/>
      <c r="D44" s="20"/>
      <c r="E44" s="48"/>
      <c r="F44" s="20"/>
      <c r="G44" s="20"/>
      <c r="J44" s="20"/>
      <c r="K44" s="20"/>
      <c r="L44" s="20"/>
      <c r="M44" s="20"/>
      <c r="N44" s="20"/>
      <c r="O44" s="20"/>
      <c r="P44" s="20"/>
    </row>
  </sheetData>
  <mergeCells count="4">
    <mergeCell ref="A27:P27"/>
    <mergeCell ref="A26:H26"/>
    <mergeCell ref="A1:P1"/>
    <mergeCell ref="D2:F2"/>
  </mergeCells>
  <phoneticPr fontId="1" type="noConversion"/>
  <printOptions horizontalCentered="1"/>
  <pageMargins left="0" right="0" top="0" bottom="0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9"/>
  <sheetViews>
    <sheetView zoomScale="89" zoomScaleNormal="89" workbookViewId="0">
      <selection activeCell="A2" sqref="A2"/>
    </sheetView>
  </sheetViews>
  <sheetFormatPr defaultColWidth="8.875" defaultRowHeight="16.5"/>
  <cols>
    <col min="1" max="1" width="8.875" style="111"/>
    <col min="2" max="2" width="9.5" style="111" customWidth="1"/>
    <col min="3" max="3" width="11.75" style="111" customWidth="1"/>
    <col min="4" max="4" width="7" style="111" customWidth="1"/>
    <col min="5" max="5" width="5.625" style="111" customWidth="1"/>
    <col min="6" max="8" width="5.625" style="111" hidden="1" customWidth="1"/>
    <col min="9" max="9" width="9.625" style="111" customWidth="1"/>
    <col min="10" max="10" width="10.375" style="111" customWidth="1"/>
    <col min="11" max="11" width="8.375" style="111" customWidth="1"/>
    <col min="12" max="12" width="5.625" style="111" customWidth="1"/>
    <col min="13" max="15" width="5.625" style="111" hidden="1" customWidth="1"/>
    <col min="16" max="16" width="9.625" style="111" customWidth="1"/>
    <col min="17" max="17" width="10.125" style="111" customWidth="1"/>
    <col min="18" max="18" width="7" style="111" customWidth="1"/>
    <col min="19" max="19" width="5.625" style="111" customWidth="1"/>
    <col min="20" max="22" width="5.625" style="111" hidden="1" customWidth="1"/>
    <col min="23" max="23" width="8.875" style="111"/>
    <col min="24" max="24" width="10" style="111" customWidth="1"/>
    <col min="25" max="25" width="8.375" style="111" customWidth="1"/>
    <col min="26" max="26" width="5.625" style="111" customWidth="1"/>
    <col min="27" max="29" width="5.625" style="111" hidden="1" customWidth="1"/>
    <col min="30" max="30" width="8.875" style="111"/>
    <col min="31" max="31" width="10.625" style="111" customWidth="1"/>
    <col min="32" max="32" width="7" style="111" customWidth="1"/>
    <col min="33" max="33" width="5.625" style="111" customWidth="1"/>
    <col min="34" max="36" width="5.625" style="111" hidden="1" customWidth="1"/>
    <col min="37" max="16384" width="8.875" style="111"/>
  </cols>
  <sheetData>
    <row r="1" spans="1:62" ht="21" customHeight="1">
      <c r="A1" s="790" t="s">
        <v>260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H1" s="790"/>
      <c r="AI1" s="790"/>
      <c r="AJ1" s="790"/>
      <c r="AK1" s="91"/>
      <c r="AL1" s="91"/>
      <c r="AM1" s="91"/>
      <c r="AN1" s="91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</row>
    <row r="2" spans="1:62" ht="21" customHeight="1" thickBot="1">
      <c r="A2" s="298" t="s">
        <v>373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791" t="s">
        <v>6</v>
      </c>
      <c r="X2" s="792"/>
      <c r="Y2" s="792"/>
      <c r="Z2" s="299"/>
      <c r="AA2" s="299"/>
      <c r="AB2" s="299"/>
      <c r="AC2" s="299"/>
      <c r="AD2" s="791" t="s">
        <v>8</v>
      </c>
      <c r="AE2" s="791"/>
      <c r="AF2" s="791"/>
      <c r="AG2" s="299"/>
      <c r="AH2" s="299"/>
      <c r="AI2" s="299"/>
      <c r="AJ2" s="299"/>
      <c r="AK2" s="138"/>
      <c r="AL2" s="139"/>
    </row>
    <row r="3" spans="1:62" s="136" customFormat="1" ht="20.100000000000001" customHeight="1" thickBot="1">
      <c r="A3" s="300" t="s">
        <v>55</v>
      </c>
      <c r="B3" s="766">
        <v>46174</v>
      </c>
      <c r="C3" s="767"/>
      <c r="D3" s="788" t="s">
        <v>365</v>
      </c>
      <c r="E3" s="789"/>
      <c r="F3" s="301"/>
      <c r="G3" s="301"/>
      <c r="H3" s="302"/>
      <c r="I3" s="767">
        <v>46175</v>
      </c>
      <c r="J3" s="767"/>
      <c r="K3" s="788" t="s">
        <v>366</v>
      </c>
      <c r="L3" s="796"/>
      <c r="M3" s="796"/>
      <c r="N3" s="796"/>
      <c r="O3" s="789"/>
      <c r="P3" s="766">
        <v>46176</v>
      </c>
      <c r="Q3" s="767"/>
      <c r="R3" s="785" t="s">
        <v>56</v>
      </c>
      <c r="S3" s="786"/>
      <c r="T3" s="786"/>
      <c r="U3" s="786"/>
      <c r="V3" s="787"/>
      <c r="W3" s="766">
        <v>46177</v>
      </c>
      <c r="X3" s="767"/>
      <c r="Y3" s="788" t="s">
        <v>367</v>
      </c>
      <c r="Z3" s="796"/>
      <c r="AA3" s="796"/>
      <c r="AB3" s="796"/>
      <c r="AC3" s="796"/>
      <c r="AD3" s="766">
        <v>46178</v>
      </c>
      <c r="AE3" s="797"/>
      <c r="AF3" s="788" t="s">
        <v>33</v>
      </c>
      <c r="AG3" s="789"/>
      <c r="AH3" s="301"/>
      <c r="AI3" s="301"/>
      <c r="AJ3" s="301"/>
      <c r="AK3" s="765"/>
      <c r="AL3" s="765"/>
      <c r="AM3" s="780"/>
      <c r="AN3" s="780"/>
      <c r="AO3" s="133"/>
      <c r="AP3" s="133"/>
      <c r="AQ3" s="133"/>
    </row>
    <row r="4" spans="1:62" s="136" customFormat="1" ht="20.100000000000001" customHeight="1">
      <c r="A4" s="303" t="s">
        <v>27</v>
      </c>
      <c r="B4" s="304" t="s">
        <v>36</v>
      </c>
      <c r="C4" s="305" t="s">
        <v>37</v>
      </c>
      <c r="D4" s="306" t="s">
        <v>368</v>
      </c>
      <c r="E4" s="307" t="s">
        <v>46</v>
      </c>
      <c r="F4" s="308" t="s">
        <v>67</v>
      </c>
      <c r="G4" s="309" t="s">
        <v>68</v>
      </c>
      <c r="H4" s="310" t="s">
        <v>69</v>
      </c>
      <c r="I4" s="311" t="s">
        <v>369</v>
      </c>
      <c r="J4" s="305" t="s">
        <v>34</v>
      </c>
      <c r="K4" s="312" t="s">
        <v>370</v>
      </c>
      <c r="L4" s="313" t="s">
        <v>46</v>
      </c>
      <c r="M4" s="305" t="s">
        <v>67</v>
      </c>
      <c r="N4" s="309" t="s">
        <v>68</v>
      </c>
      <c r="O4" s="313" t="s">
        <v>69</v>
      </c>
      <c r="P4" s="304" t="s">
        <v>369</v>
      </c>
      <c r="Q4" s="305" t="s">
        <v>34</v>
      </c>
      <c r="R4" s="309" t="s">
        <v>370</v>
      </c>
      <c r="S4" s="314" t="s">
        <v>46</v>
      </c>
      <c r="T4" s="308" t="s">
        <v>67</v>
      </c>
      <c r="U4" s="309" t="s">
        <v>68</v>
      </c>
      <c r="V4" s="310" t="s">
        <v>69</v>
      </c>
      <c r="W4" s="315" t="s">
        <v>369</v>
      </c>
      <c r="X4" s="305" t="s">
        <v>34</v>
      </c>
      <c r="Y4" s="312" t="s">
        <v>370</v>
      </c>
      <c r="Z4" s="313" t="s">
        <v>46</v>
      </c>
      <c r="AA4" s="305" t="s">
        <v>67</v>
      </c>
      <c r="AB4" s="309" t="s">
        <v>68</v>
      </c>
      <c r="AC4" s="313" t="s">
        <v>69</v>
      </c>
      <c r="AD4" s="304" t="s">
        <v>369</v>
      </c>
      <c r="AE4" s="305" t="s">
        <v>34</v>
      </c>
      <c r="AF4" s="305" t="s">
        <v>370</v>
      </c>
      <c r="AG4" s="307" t="s">
        <v>46</v>
      </c>
      <c r="AH4" s="308" t="s">
        <v>67</v>
      </c>
      <c r="AI4" s="309" t="s">
        <v>68</v>
      </c>
      <c r="AJ4" s="310" t="s">
        <v>69</v>
      </c>
      <c r="AL4" s="85"/>
      <c r="AM4" s="85"/>
      <c r="AN4" s="85"/>
      <c r="AO4" s="85"/>
      <c r="AP4" s="85"/>
      <c r="AQ4" s="85"/>
      <c r="AR4" s="85"/>
      <c r="AS4" s="85"/>
      <c r="AT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</row>
    <row r="5" spans="1:62" ht="20.100000000000001" customHeight="1">
      <c r="A5" s="794" t="s">
        <v>3</v>
      </c>
      <c r="B5" s="781" t="s">
        <v>169</v>
      </c>
      <c r="C5" s="316" t="s">
        <v>97</v>
      </c>
      <c r="D5" s="317">
        <v>110</v>
      </c>
      <c r="E5" s="318">
        <f t="shared" ref="E5:E16" si="0">D5*468/1000</f>
        <v>51.48</v>
      </c>
      <c r="F5" s="319">
        <f>D5/20</f>
        <v>5.5</v>
      </c>
      <c r="G5" s="320"/>
      <c r="H5" s="321"/>
      <c r="I5" s="783" t="s">
        <v>77</v>
      </c>
      <c r="J5" s="316" t="s">
        <v>62</v>
      </c>
      <c r="K5" s="316">
        <v>100</v>
      </c>
      <c r="L5" s="322">
        <f t="shared" ref="L5" si="1">K5*468/1000</f>
        <v>46.8</v>
      </c>
      <c r="M5" s="320">
        <f>K5/20</f>
        <v>5</v>
      </c>
      <c r="N5" s="320"/>
      <c r="O5" s="323"/>
      <c r="P5" s="781" t="s">
        <v>32</v>
      </c>
      <c r="Q5" s="316" t="s">
        <v>62</v>
      </c>
      <c r="R5" s="316">
        <v>90</v>
      </c>
      <c r="S5" s="324">
        <f t="shared" ref="S5:S7" si="2">R5*468/1000</f>
        <v>42.12</v>
      </c>
      <c r="T5" s="319">
        <f>R5/20</f>
        <v>4.5</v>
      </c>
      <c r="U5" s="325"/>
      <c r="V5" s="321"/>
      <c r="W5" s="781" t="s">
        <v>32</v>
      </c>
      <c r="X5" s="316" t="s">
        <v>97</v>
      </c>
      <c r="Y5" s="316">
        <v>90</v>
      </c>
      <c r="Z5" s="322">
        <f t="shared" ref="Z5:Z10" si="3">Y5*468/1000</f>
        <v>42.12</v>
      </c>
      <c r="AA5" s="320">
        <f>Y5/20</f>
        <v>4.5</v>
      </c>
      <c r="AB5" s="320"/>
      <c r="AC5" s="323"/>
      <c r="AD5" s="781" t="s">
        <v>77</v>
      </c>
      <c r="AE5" s="316" t="s">
        <v>97</v>
      </c>
      <c r="AF5" s="320">
        <v>100</v>
      </c>
      <c r="AG5" s="318">
        <f t="shared" ref="AG5" si="4">AF5*468/1000</f>
        <v>46.8</v>
      </c>
      <c r="AH5" s="319">
        <f>AF5/20</f>
        <v>5</v>
      </c>
      <c r="AI5" s="320"/>
      <c r="AJ5" s="321"/>
      <c r="AL5" s="135"/>
      <c r="AM5" s="135"/>
      <c r="AN5" s="135"/>
      <c r="AO5" s="135"/>
      <c r="AP5" s="135"/>
      <c r="AQ5" s="135"/>
      <c r="AR5" s="135"/>
      <c r="AS5" s="135"/>
      <c r="AT5" s="135"/>
    </row>
    <row r="6" spans="1:62" ht="20.100000000000001" customHeight="1">
      <c r="A6" s="795"/>
      <c r="B6" s="782"/>
      <c r="C6" s="326"/>
      <c r="D6" s="317"/>
      <c r="E6" s="327"/>
      <c r="F6" s="319"/>
      <c r="G6" s="320"/>
      <c r="H6" s="321"/>
      <c r="I6" s="784"/>
      <c r="J6" s="326"/>
      <c r="K6" s="316"/>
      <c r="L6" s="328"/>
      <c r="M6" s="320"/>
      <c r="N6" s="320"/>
      <c r="O6" s="323"/>
      <c r="P6" s="782"/>
      <c r="Q6" s="326" t="s">
        <v>63</v>
      </c>
      <c r="R6" s="316">
        <v>20</v>
      </c>
      <c r="S6" s="324">
        <f t="shared" si="2"/>
        <v>9.36</v>
      </c>
      <c r="T6" s="319">
        <f>R6/20</f>
        <v>1</v>
      </c>
      <c r="U6" s="329"/>
      <c r="V6" s="321"/>
      <c r="W6" s="782"/>
      <c r="X6" s="326" t="s">
        <v>63</v>
      </c>
      <c r="Y6" s="326">
        <v>20</v>
      </c>
      <c r="Z6" s="322">
        <f t="shared" si="3"/>
        <v>9.36</v>
      </c>
      <c r="AA6" s="320">
        <f>Y6/20</f>
        <v>1</v>
      </c>
      <c r="AB6" s="320"/>
      <c r="AC6" s="323"/>
      <c r="AD6" s="782"/>
      <c r="AE6" s="326"/>
      <c r="AF6" s="320"/>
      <c r="AG6" s="297"/>
      <c r="AH6" s="319"/>
      <c r="AI6" s="320"/>
      <c r="AJ6" s="321"/>
      <c r="AL6" s="135"/>
      <c r="AM6" s="100"/>
      <c r="AN6" s="96"/>
      <c r="AO6" s="96"/>
      <c r="AP6" s="96"/>
      <c r="AQ6" s="96"/>
      <c r="AR6" s="96"/>
      <c r="AS6" s="135"/>
      <c r="AT6" s="135"/>
    </row>
    <row r="7" spans="1:62" ht="20.100000000000001" customHeight="1">
      <c r="A7" s="794" t="s">
        <v>28</v>
      </c>
      <c r="B7" s="771" t="s">
        <v>98</v>
      </c>
      <c r="C7" s="330" t="s">
        <v>66</v>
      </c>
      <c r="D7" s="317">
        <v>1</v>
      </c>
      <c r="E7" s="318">
        <f t="shared" si="0"/>
        <v>0.46800000000000003</v>
      </c>
      <c r="F7" s="331"/>
      <c r="G7" s="332"/>
      <c r="H7" s="333">
        <f>D7/100</f>
        <v>0.01</v>
      </c>
      <c r="I7" s="750" t="s">
        <v>102</v>
      </c>
      <c r="J7" s="316" t="s">
        <v>103</v>
      </c>
      <c r="K7" s="334">
        <v>45</v>
      </c>
      <c r="L7" s="322">
        <f t="shared" ref="L7:L15" si="5">K7*468/1000</f>
        <v>21.06</v>
      </c>
      <c r="M7" s="335"/>
      <c r="N7" s="329"/>
      <c r="O7" s="323">
        <f>K7/100</f>
        <v>0.45</v>
      </c>
      <c r="P7" s="798" t="s">
        <v>114</v>
      </c>
      <c r="Q7" s="326" t="s">
        <v>115</v>
      </c>
      <c r="R7" s="316">
        <v>85</v>
      </c>
      <c r="S7" s="324">
        <f t="shared" si="2"/>
        <v>39.78</v>
      </c>
      <c r="T7" s="336"/>
      <c r="U7" s="337">
        <f>R7/35</f>
        <v>2.4285714285714284</v>
      </c>
      <c r="V7" s="321"/>
      <c r="W7" s="793" t="s">
        <v>272</v>
      </c>
      <c r="X7" s="316" t="s">
        <v>130</v>
      </c>
      <c r="Y7" s="316">
        <v>50</v>
      </c>
      <c r="Z7" s="322">
        <f t="shared" si="3"/>
        <v>23.4</v>
      </c>
      <c r="AA7" s="338">
        <f>Y7/90</f>
        <v>0.55555555555555558</v>
      </c>
      <c r="AB7" s="330"/>
      <c r="AC7" s="323"/>
      <c r="AD7" s="768" t="s">
        <v>127</v>
      </c>
      <c r="AE7" s="339" t="s">
        <v>128</v>
      </c>
      <c r="AF7" s="340">
        <v>120</v>
      </c>
      <c r="AG7" s="318">
        <f t="shared" ref="AG7" si="6">AF7*468/1000</f>
        <v>56.16</v>
      </c>
      <c r="AH7" s="341"/>
      <c r="AI7" s="330">
        <f>AF7/35</f>
        <v>3.4285714285714284</v>
      </c>
      <c r="AJ7" s="321"/>
      <c r="AL7" s="135"/>
      <c r="AM7" s="100"/>
      <c r="AN7" s="96"/>
      <c r="AO7" s="96"/>
      <c r="AP7" s="96"/>
      <c r="AQ7" s="96"/>
      <c r="AR7" s="96"/>
      <c r="AS7" s="135"/>
      <c r="AT7" s="135"/>
    </row>
    <row r="8" spans="1:62" ht="20.100000000000001" customHeight="1">
      <c r="A8" s="794"/>
      <c r="B8" s="771"/>
      <c r="C8" s="330" t="s">
        <v>144</v>
      </c>
      <c r="D8" s="317">
        <v>30</v>
      </c>
      <c r="E8" s="318">
        <f t="shared" si="0"/>
        <v>14.04</v>
      </c>
      <c r="F8" s="342">
        <f>D8/35</f>
        <v>0.8571428571428571</v>
      </c>
      <c r="G8" s="330"/>
      <c r="H8" s="321"/>
      <c r="I8" s="751"/>
      <c r="J8" s="316" t="s">
        <v>104</v>
      </c>
      <c r="K8" s="334">
        <v>60</v>
      </c>
      <c r="L8" s="322">
        <f t="shared" si="5"/>
        <v>28.08</v>
      </c>
      <c r="M8" s="335"/>
      <c r="N8" s="329"/>
      <c r="O8" s="323">
        <f>K8/100</f>
        <v>0.6</v>
      </c>
      <c r="P8" s="799"/>
      <c r="Q8" s="326" t="s">
        <v>263</v>
      </c>
      <c r="R8" s="316"/>
      <c r="S8" s="340"/>
      <c r="T8" s="336"/>
      <c r="U8" s="337"/>
      <c r="V8" s="343"/>
      <c r="W8" s="793"/>
      <c r="X8" s="316" t="s">
        <v>30</v>
      </c>
      <c r="Y8" s="316">
        <v>15</v>
      </c>
      <c r="Z8" s="322">
        <f t="shared" si="3"/>
        <v>7.02</v>
      </c>
      <c r="AA8" s="330"/>
      <c r="AB8" s="330"/>
      <c r="AC8" s="323">
        <f>Y8/100</f>
        <v>0.15</v>
      </c>
      <c r="AD8" s="769"/>
      <c r="AE8" s="339"/>
      <c r="AF8" s="320"/>
      <c r="AG8" s="344"/>
      <c r="AH8" s="341"/>
      <c r="AI8" s="330"/>
      <c r="AJ8" s="321"/>
      <c r="AL8" s="135"/>
      <c r="AM8" s="100"/>
      <c r="AN8" s="96"/>
      <c r="AO8" s="96"/>
      <c r="AP8" s="96"/>
      <c r="AQ8" s="96"/>
      <c r="AR8" s="96"/>
      <c r="AS8" s="135"/>
      <c r="AT8" s="135"/>
    </row>
    <row r="9" spans="1:62" ht="20.100000000000001" customHeight="1">
      <c r="A9" s="794"/>
      <c r="B9" s="771"/>
      <c r="C9" s="330" t="s">
        <v>124</v>
      </c>
      <c r="D9" s="345">
        <v>1</v>
      </c>
      <c r="E9" s="318">
        <f t="shared" si="0"/>
        <v>0.46800000000000003</v>
      </c>
      <c r="F9" s="341"/>
      <c r="G9" s="330"/>
      <c r="H9" s="321"/>
      <c r="I9" s="751"/>
      <c r="J9" s="316" t="s">
        <v>105</v>
      </c>
      <c r="K9" s="334">
        <v>12</v>
      </c>
      <c r="L9" s="322">
        <f t="shared" si="5"/>
        <v>5.6159999999999997</v>
      </c>
      <c r="M9" s="340"/>
      <c r="N9" s="329">
        <f>K9/50</f>
        <v>0.24</v>
      </c>
      <c r="O9" s="323"/>
      <c r="P9" s="799"/>
      <c r="Q9" s="346"/>
      <c r="R9" s="346"/>
      <c r="S9" s="335"/>
      <c r="T9" s="336"/>
      <c r="U9" s="337"/>
      <c r="V9" s="343"/>
      <c r="W9" s="793"/>
      <c r="X9" s="316" t="s">
        <v>103</v>
      </c>
      <c r="Y9" s="316">
        <v>30</v>
      </c>
      <c r="Z9" s="322">
        <f t="shared" si="3"/>
        <v>14.04</v>
      </c>
      <c r="AA9" s="330"/>
      <c r="AB9" s="330"/>
      <c r="AC9" s="323">
        <f>Y9/100</f>
        <v>0.3</v>
      </c>
      <c r="AD9" s="769"/>
      <c r="AE9" s="340"/>
      <c r="AF9" s="347"/>
      <c r="AG9" s="344"/>
      <c r="AH9" s="341"/>
      <c r="AI9" s="330"/>
      <c r="AJ9" s="321"/>
      <c r="AL9" s="56"/>
      <c r="AM9" s="100"/>
      <c r="AN9" s="96"/>
      <c r="AO9" s="96"/>
      <c r="AP9" s="96"/>
      <c r="AQ9" s="96"/>
      <c r="AR9" s="96"/>
      <c r="AS9" s="135"/>
      <c r="AT9" s="135"/>
    </row>
    <row r="10" spans="1:62" ht="20.100000000000001" customHeight="1">
      <c r="A10" s="794"/>
      <c r="B10" s="771"/>
      <c r="C10" s="330" t="s">
        <v>176</v>
      </c>
      <c r="D10" s="317">
        <v>90</v>
      </c>
      <c r="E10" s="318">
        <f>D10*468/1000</f>
        <v>42.12</v>
      </c>
      <c r="F10" s="341"/>
      <c r="G10" s="330">
        <f>D10/35</f>
        <v>2.5714285714285716</v>
      </c>
      <c r="H10" s="321"/>
      <c r="I10" s="751"/>
      <c r="J10" s="316" t="s">
        <v>106</v>
      </c>
      <c r="K10" s="334">
        <v>30</v>
      </c>
      <c r="L10" s="322">
        <f t="shared" si="5"/>
        <v>14.04</v>
      </c>
      <c r="M10" s="340"/>
      <c r="N10" s="329"/>
      <c r="O10" s="323"/>
      <c r="P10" s="799"/>
      <c r="Q10" s="346"/>
      <c r="R10" s="346"/>
      <c r="S10" s="340"/>
      <c r="T10" s="348"/>
      <c r="U10" s="337"/>
      <c r="V10" s="343"/>
      <c r="W10" s="793"/>
      <c r="X10" s="316" t="s">
        <v>273</v>
      </c>
      <c r="Y10" s="316">
        <v>65</v>
      </c>
      <c r="Z10" s="322">
        <f t="shared" si="3"/>
        <v>30.42</v>
      </c>
      <c r="AA10" s="330"/>
      <c r="AB10" s="330">
        <f>Y10/35</f>
        <v>1.8571428571428572</v>
      </c>
      <c r="AC10" s="323"/>
      <c r="AD10" s="769"/>
      <c r="AE10" s="339"/>
      <c r="AF10" s="339"/>
      <c r="AG10" s="344"/>
      <c r="AH10" s="341"/>
      <c r="AI10" s="330"/>
      <c r="AJ10" s="321"/>
      <c r="AL10" s="56"/>
      <c r="AM10" s="100"/>
      <c r="AN10" s="52"/>
      <c r="AO10" s="133"/>
      <c r="AP10" s="96"/>
      <c r="AQ10" s="96"/>
      <c r="AR10" s="96"/>
      <c r="AS10" s="135"/>
      <c r="AT10" s="135"/>
    </row>
    <row r="11" spans="1:62" ht="20.100000000000001" customHeight="1">
      <c r="A11" s="794"/>
      <c r="B11" s="771"/>
      <c r="C11" s="330"/>
      <c r="D11" s="317"/>
      <c r="E11" s="297"/>
      <c r="F11" s="341"/>
      <c r="G11" s="320"/>
      <c r="H11" s="321"/>
      <c r="I11" s="751"/>
      <c r="J11" s="349" t="s">
        <v>99</v>
      </c>
      <c r="K11" s="349">
        <v>50</v>
      </c>
      <c r="L11" s="322">
        <f t="shared" si="5"/>
        <v>23.4</v>
      </c>
      <c r="M11" s="350"/>
      <c r="N11" s="351">
        <f>K11/55</f>
        <v>0.90909090909090906</v>
      </c>
      <c r="O11" s="323"/>
      <c r="P11" s="800"/>
      <c r="Q11" s="346"/>
      <c r="R11" s="346"/>
      <c r="S11" s="340"/>
      <c r="T11" s="336"/>
      <c r="U11" s="337"/>
      <c r="V11" s="343"/>
      <c r="W11" s="793"/>
      <c r="X11" s="340"/>
      <c r="Y11" s="340"/>
      <c r="Z11" s="352"/>
      <c r="AA11" s="330"/>
      <c r="AB11" s="330"/>
      <c r="AC11" s="323"/>
      <c r="AD11" s="770"/>
      <c r="AE11" s="339"/>
      <c r="AF11" s="339"/>
      <c r="AG11" s="344"/>
      <c r="AH11" s="341"/>
      <c r="AI11" s="330"/>
      <c r="AJ11" s="321"/>
      <c r="AL11" s="56"/>
      <c r="AM11" s="135"/>
      <c r="AN11" s="135"/>
      <c r="AO11" s="135"/>
      <c r="AP11" s="135"/>
      <c r="AQ11" s="135"/>
      <c r="AR11" s="135"/>
      <c r="AS11" s="135"/>
      <c r="AT11" s="135"/>
    </row>
    <row r="12" spans="1:62" ht="20.100000000000001" customHeight="1">
      <c r="A12" s="811" t="s">
        <v>51</v>
      </c>
      <c r="B12" s="771" t="s">
        <v>261</v>
      </c>
      <c r="C12" s="330" t="s">
        <v>187</v>
      </c>
      <c r="D12" s="317">
        <v>60</v>
      </c>
      <c r="E12" s="318">
        <f t="shared" si="0"/>
        <v>28.08</v>
      </c>
      <c r="F12" s="353"/>
      <c r="G12" s="330"/>
      <c r="H12" s="321">
        <f>D12/100</f>
        <v>0.6</v>
      </c>
      <c r="I12" s="751"/>
      <c r="J12" s="330" t="s">
        <v>107</v>
      </c>
      <c r="K12" s="341">
        <v>1</v>
      </c>
      <c r="L12" s="322">
        <f t="shared" si="5"/>
        <v>0.46800000000000003</v>
      </c>
      <c r="M12" s="320"/>
      <c r="N12" s="330"/>
      <c r="O12" s="323">
        <f>K12/100</f>
        <v>0.01</v>
      </c>
      <c r="P12" s="798" t="s">
        <v>116</v>
      </c>
      <c r="Q12" s="326" t="s">
        <v>190</v>
      </c>
      <c r="R12" s="316">
        <v>75</v>
      </c>
      <c r="S12" s="324">
        <f t="shared" ref="S12:S15" si="7">R12*468/1000</f>
        <v>35.1</v>
      </c>
      <c r="T12" s="336"/>
      <c r="U12" s="337"/>
      <c r="V12" s="321">
        <f>R12/100</f>
        <v>0.75</v>
      </c>
      <c r="W12" s="772" t="s">
        <v>269</v>
      </c>
      <c r="X12" s="316" t="s">
        <v>123</v>
      </c>
      <c r="Y12" s="340">
        <v>45</v>
      </c>
      <c r="Z12" s="322">
        <f t="shared" ref="Z12:Z15" si="8">Y12*468/1000</f>
        <v>21.06</v>
      </c>
      <c r="AA12" s="320"/>
      <c r="AB12" s="330">
        <f>Y12/140</f>
        <v>0.32142857142857145</v>
      </c>
      <c r="AC12" s="323"/>
      <c r="AD12" s="771" t="s">
        <v>125</v>
      </c>
      <c r="AE12" s="354" t="s">
        <v>103</v>
      </c>
      <c r="AF12" s="354">
        <v>60</v>
      </c>
      <c r="AG12" s="318">
        <f t="shared" ref="AG12:AG15" si="9">AF12*468/1000</f>
        <v>28.08</v>
      </c>
      <c r="AH12" s="319"/>
      <c r="AI12" s="330"/>
      <c r="AJ12" s="321">
        <f>AF12/100</f>
        <v>0.6</v>
      </c>
      <c r="AL12" s="56"/>
      <c r="AM12" s="135"/>
      <c r="AN12" s="135"/>
      <c r="AO12" s="135"/>
      <c r="AP12" s="135"/>
      <c r="AQ12" s="135"/>
      <c r="AR12" s="135"/>
      <c r="AS12" s="135"/>
      <c r="AT12" s="135"/>
    </row>
    <row r="13" spans="1:62" ht="20.100000000000001" customHeight="1">
      <c r="A13" s="794"/>
      <c r="B13" s="771"/>
      <c r="C13" s="330" t="s">
        <v>30</v>
      </c>
      <c r="D13" s="317">
        <v>5</v>
      </c>
      <c r="E13" s="318">
        <f t="shared" si="0"/>
        <v>2.34</v>
      </c>
      <c r="F13" s="341"/>
      <c r="G13" s="330"/>
      <c r="H13" s="321">
        <f>D13/100</f>
        <v>0.05</v>
      </c>
      <c r="I13" s="751"/>
      <c r="J13" s="338" t="s">
        <v>189</v>
      </c>
      <c r="K13" s="341">
        <v>2</v>
      </c>
      <c r="L13" s="322">
        <f t="shared" si="5"/>
        <v>0.93600000000000005</v>
      </c>
      <c r="M13" s="330"/>
      <c r="N13" s="330"/>
      <c r="O13" s="323">
        <f>K13/100</f>
        <v>0.02</v>
      </c>
      <c r="P13" s="799"/>
      <c r="Q13" s="326" t="s">
        <v>191</v>
      </c>
      <c r="R13" s="316">
        <v>7</v>
      </c>
      <c r="S13" s="324">
        <f t="shared" si="7"/>
        <v>3.2759999999999998</v>
      </c>
      <c r="T13" s="348"/>
      <c r="U13" s="355">
        <f>R13/15</f>
        <v>0.46666666666666667</v>
      </c>
      <c r="V13" s="321"/>
      <c r="W13" s="773"/>
      <c r="X13" s="340" t="s">
        <v>66</v>
      </c>
      <c r="Y13" s="356">
        <v>1</v>
      </c>
      <c r="Z13" s="322">
        <f t="shared" si="8"/>
        <v>0.46800000000000003</v>
      </c>
      <c r="AA13" s="320"/>
      <c r="AB13" s="330"/>
      <c r="AC13" s="323">
        <f t="shared" ref="AC13:AC15" si="10">Y13/100</f>
        <v>0.01</v>
      </c>
      <c r="AD13" s="771"/>
      <c r="AE13" s="354" t="s">
        <v>99</v>
      </c>
      <c r="AF13" s="354">
        <v>40</v>
      </c>
      <c r="AG13" s="318">
        <f t="shared" si="9"/>
        <v>18.72</v>
      </c>
      <c r="AH13" s="341"/>
      <c r="AI13" s="330">
        <f>AF13/55</f>
        <v>0.72727272727272729</v>
      </c>
      <c r="AJ13" s="321"/>
      <c r="AL13" s="56"/>
      <c r="AM13" s="135"/>
      <c r="AN13" s="135"/>
      <c r="AO13" s="135"/>
      <c r="AP13" s="135"/>
      <c r="AQ13" s="135"/>
      <c r="AR13" s="135"/>
      <c r="AS13" s="135"/>
      <c r="AT13" s="135"/>
    </row>
    <row r="14" spans="1:62" ht="20.100000000000001" customHeight="1">
      <c r="A14" s="794"/>
      <c r="B14" s="771"/>
      <c r="C14" s="330" t="s">
        <v>109</v>
      </c>
      <c r="D14" s="317">
        <v>15</v>
      </c>
      <c r="E14" s="318">
        <f t="shared" si="0"/>
        <v>7.02</v>
      </c>
      <c r="F14" s="319"/>
      <c r="G14" s="330">
        <f>D14/35</f>
        <v>0.42857142857142855</v>
      </c>
      <c r="H14" s="321"/>
      <c r="I14" s="751"/>
      <c r="J14" s="330" t="s">
        <v>109</v>
      </c>
      <c r="K14" s="341">
        <v>55</v>
      </c>
      <c r="L14" s="322">
        <f t="shared" si="5"/>
        <v>25.74</v>
      </c>
      <c r="M14" s="320"/>
      <c r="N14" s="330"/>
      <c r="O14" s="323"/>
      <c r="P14" s="799"/>
      <c r="Q14" s="326" t="s">
        <v>192</v>
      </c>
      <c r="R14" s="316">
        <v>5</v>
      </c>
      <c r="S14" s="324">
        <f t="shared" si="7"/>
        <v>2.34</v>
      </c>
      <c r="T14" s="357"/>
      <c r="U14" s="337"/>
      <c r="V14" s="321"/>
      <c r="W14" s="773"/>
      <c r="X14" s="340" t="s">
        <v>117</v>
      </c>
      <c r="Y14" s="316">
        <v>35</v>
      </c>
      <c r="Z14" s="322">
        <f t="shared" si="8"/>
        <v>16.38</v>
      </c>
      <c r="AA14" s="330"/>
      <c r="AB14" s="330"/>
      <c r="AC14" s="323">
        <f t="shared" si="10"/>
        <v>0.35</v>
      </c>
      <c r="AD14" s="771"/>
      <c r="AE14" s="340" t="s">
        <v>100</v>
      </c>
      <c r="AF14" s="347">
        <v>1</v>
      </c>
      <c r="AG14" s="318">
        <f t="shared" si="9"/>
        <v>0.46800000000000003</v>
      </c>
      <c r="AH14" s="341"/>
      <c r="AI14" s="330"/>
      <c r="AJ14" s="321">
        <f>AF14/100</f>
        <v>0.01</v>
      </c>
      <c r="AL14" s="56"/>
      <c r="AM14" s="135"/>
      <c r="AN14" s="135"/>
      <c r="AO14" s="135"/>
      <c r="AP14" s="135"/>
      <c r="AQ14" s="135"/>
      <c r="AR14" s="135"/>
      <c r="AS14" s="135"/>
      <c r="AT14" s="135"/>
    </row>
    <row r="15" spans="1:62" ht="20.100000000000001" customHeight="1">
      <c r="A15" s="794"/>
      <c r="B15" s="771"/>
      <c r="C15" s="330" t="s">
        <v>188</v>
      </c>
      <c r="D15" s="317">
        <v>10</v>
      </c>
      <c r="E15" s="318">
        <f>D15*468/1000</f>
        <v>4.68</v>
      </c>
      <c r="F15" s="331"/>
      <c r="G15" s="320"/>
      <c r="H15" s="321">
        <f>D15/100</f>
        <v>0.1</v>
      </c>
      <c r="I15" s="751"/>
      <c r="J15" s="330" t="s">
        <v>30</v>
      </c>
      <c r="K15" s="317">
        <v>10</v>
      </c>
      <c r="L15" s="322">
        <f t="shared" si="5"/>
        <v>4.68</v>
      </c>
      <c r="M15" s="330"/>
      <c r="N15" s="358"/>
      <c r="O15" s="323">
        <f>K15/100</f>
        <v>0.1</v>
      </c>
      <c r="P15" s="799"/>
      <c r="Q15" s="326" t="s">
        <v>264</v>
      </c>
      <c r="R15" s="316">
        <v>5</v>
      </c>
      <c r="S15" s="324">
        <f t="shared" si="7"/>
        <v>2.34</v>
      </c>
      <c r="T15" s="336"/>
      <c r="U15" s="337"/>
      <c r="V15" s="343">
        <f>R15/100</f>
        <v>0.05</v>
      </c>
      <c r="W15" s="773"/>
      <c r="X15" s="340" t="s">
        <v>124</v>
      </c>
      <c r="Y15" s="316">
        <v>1</v>
      </c>
      <c r="Z15" s="322">
        <f t="shared" si="8"/>
        <v>0.46800000000000003</v>
      </c>
      <c r="AA15" s="330"/>
      <c r="AB15" s="330"/>
      <c r="AC15" s="323">
        <f t="shared" si="10"/>
        <v>0.01</v>
      </c>
      <c r="AD15" s="771"/>
      <c r="AE15" s="354" t="s">
        <v>30</v>
      </c>
      <c r="AF15" s="354">
        <v>6</v>
      </c>
      <c r="AG15" s="318">
        <f t="shared" si="9"/>
        <v>2.8079999999999998</v>
      </c>
      <c r="AH15" s="359"/>
      <c r="AI15" s="330"/>
      <c r="AJ15" s="321">
        <f>AF15/100</f>
        <v>0.06</v>
      </c>
      <c r="AL15" s="56"/>
    </row>
    <row r="16" spans="1:62" ht="20.100000000000001" customHeight="1">
      <c r="A16" s="794"/>
      <c r="B16" s="771"/>
      <c r="C16" s="330" t="s">
        <v>262</v>
      </c>
      <c r="D16" s="317">
        <v>5</v>
      </c>
      <c r="E16" s="318">
        <f t="shared" si="0"/>
        <v>2.34</v>
      </c>
      <c r="F16" s="360"/>
      <c r="G16" s="320"/>
      <c r="H16" s="321">
        <f>D16/100</f>
        <v>0.05</v>
      </c>
      <c r="I16" s="752"/>
      <c r="J16" s="361"/>
      <c r="K16" s="317"/>
      <c r="L16" s="362"/>
      <c r="M16" s="358"/>
      <c r="N16" s="358"/>
      <c r="O16" s="323"/>
      <c r="P16" s="800"/>
      <c r="Q16" s="326"/>
      <c r="R16" s="316"/>
      <c r="S16" s="363"/>
      <c r="T16" s="348"/>
      <c r="U16" s="337"/>
      <c r="V16" s="343"/>
      <c r="W16" s="774"/>
      <c r="X16" s="340"/>
      <c r="Y16" s="316"/>
      <c r="Z16" s="362"/>
      <c r="AA16" s="358"/>
      <c r="AB16" s="330"/>
      <c r="AC16" s="323"/>
      <c r="AD16" s="771"/>
      <c r="AE16" s="354"/>
      <c r="AF16" s="354"/>
      <c r="AG16" s="297"/>
      <c r="AH16" s="360"/>
      <c r="AI16" s="358"/>
      <c r="AJ16" s="321"/>
      <c r="AL16" s="56"/>
    </row>
    <row r="17" spans="1:38" ht="20.100000000000001" customHeight="1">
      <c r="A17" s="801" t="s">
        <v>40</v>
      </c>
      <c r="B17" s="758" t="s">
        <v>65</v>
      </c>
      <c r="C17" s="326" t="s">
        <v>267</v>
      </c>
      <c r="D17" s="326">
        <v>85</v>
      </c>
      <c r="E17" s="364">
        <f>D17*468/1000</f>
        <v>39.78</v>
      </c>
      <c r="F17" s="365"/>
      <c r="G17" s="330"/>
      <c r="H17" s="321">
        <f>D17/100</f>
        <v>0.85</v>
      </c>
      <c r="I17" s="750" t="s">
        <v>113</v>
      </c>
      <c r="J17" s="340" t="s">
        <v>99</v>
      </c>
      <c r="K17" s="316">
        <v>60</v>
      </c>
      <c r="L17" s="322">
        <f t="shared" ref="L17" si="11">K17*468/1000</f>
        <v>28.08</v>
      </c>
      <c r="M17" s="203"/>
      <c r="N17" s="350">
        <f>K17/55</f>
        <v>1.0909090909090908</v>
      </c>
      <c r="O17" s="323"/>
      <c r="P17" s="798" t="s">
        <v>265</v>
      </c>
      <c r="Q17" s="326" t="s">
        <v>267</v>
      </c>
      <c r="R17" s="316">
        <v>85</v>
      </c>
      <c r="S17" s="324">
        <f t="shared" ref="S17" si="12">R17*468/1000</f>
        <v>39.78</v>
      </c>
      <c r="T17" s="366"/>
      <c r="U17" s="337"/>
      <c r="V17" s="321">
        <f>R17/100</f>
        <v>0.85</v>
      </c>
      <c r="W17" s="758" t="s">
        <v>274</v>
      </c>
      <c r="X17" s="326" t="s">
        <v>267</v>
      </c>
      <c r="Y17" s="326">
        <v>85</v>
      </c>
      <c r="Z17" s="367">
        <f>Y17*468/1000</f>
        <v>39.78</v>
      </c>
      <c r="AA17" s="325"/>
      <c r="AB17" s="337"/>
      <c r="AC17" s="323">
        <f>Y17/100</f>
        <v>0.85</v>
      </c>
      <c r="AD17" s="758" t="s">
        <v>65</v>
      </c>
      <c r="AE17" s="326" t="s">
        <v>267</v>
      </c>
      <c r="AF17" s="326">
        <v>85</v>
      </c>
      <c r="AG17" s="364">
        <f>AF17*468/1000</f>
        <v>39.78</v>
      </c>
      <c r="AH17" s="366"/>
      <c r="AI17" s="337"/>
      <c r="AJ17" s="321">
        <f>AF17/100</f>
        <v>0.85</v>
      </c>
      <c r="AL17" s="56"/>
    </row>
    <row r="18" spans="1:38" ht="20.100000000000001" customHeight="1">
      <c r="A18" s="802"/>
      <c r="B18" s="759"/>
      <c r="C18" s="747"/>
      <c r="D18" s="316"/>
      <c r="E18" s="368"/>
      <c r="F18" s="365"/>
      <c r="G18" s="369"/>
      <c r="H18" s="321"/>
      <c r="I18" s="751"/>
      <c r="J18" s="747"/>
      <c r="K18" s="340"/>
      <c r="L18" s="370"/>
      <c r="M18" s="203"/>
      <c r="N18" s="369"/>
      <c r="O18" s="323"/>
      <c r="P18" s="799"/>
      <c r="Q18" s="326"/>
      <c r="R18" s="316"/>
      <c r="S18" s="363"/>
      <c r="T18" s="348"/>
      <c r="U18" s="355"/>
      <c r="V18" s="321"/>
      <c r="W18" s="759"/>
      <c r="X18" s="340"/>
      <c r="Y18" s="316"/>
      <c r="Z18" s="370"/>
      <c r="AA18" s="369"/>
      <c r="AB18" s="330"/>
      <c r="AC18" s="323"/>
      <c r="AD18" s="759"/>
      <c r="AE18" s="371"/>
      <c r="AF18" s="203"/>
      <c r="AG18" s="368"/>
      <c r="AH18" s="365"/>
      <c r="AI18" s="330"/>
      <c r="AJ18" s="321"/>
      <c r="AL18" s="56"/>
    </row>
    <row r="19" spans="1:38" ht="20.100000000000001" customHeight="1">
      <c r="A19" s="802"/>
      <c r="B19" s="759"/>
      <c r="C19" s="804"/>
      <c r="D19" s="340"/>
      <c r="E19" s="368"/>
      <c r="F19" s="365"/>
      <c r="G19" s="369"/>
      <c r="H19" s="321"/>
      <c r="I19" s="751"/>
      <c r="J19" s="748"/>
      <c r="K19" s="340"/>
      <c r="L19" s="370"/>
      <c r="M19" s="203"/>
      <c r="N19" s="369"/>
      <c r="O19" s="323"/>
      <c r="P19" s="799"/>
      <c r="Q19" s="326"/>
      <c r="R19" s="316"/>
      <c r="S19" s="363"/>
      <c r="T19" s="372"/>
      <c r="U19" s="337"/>
      <c r="V19" s="321"/>
      <c r="W19" s="759"/>
      <c r="X19" s="340"/>
      <c r="Y19" s="316"/>
      <c r="Z19" s="370"/>
      <c r="AA19" s="373"/>
      <c r="AB19" s="373"/>
      <c r="AC19" s="323"/>
      <c r="AD19" s="759"/>
      <c r="AE19" s="374"/>
      <c r="AF19" s="203"/>
      <c r="AG19" s="368"/>
      <c r="AH19" s="365"/>
      <c r="AI19" s="369"/>
      <c r="AJ19" s="321"/>
      <c r="AL19" s="56"/>
    </row>
    <row r="20" spans="1:38" ht="20.100000000000001" customHeight="1">
      <c r="A20" s="802"/>
      <c r="B20" s="759"/>
      <c r="C20" s="804"/>
      <c r="D20" s="316"/>
      <c r="E20" s="368"/>
      <c r="F20" s="365"/>
      <c r="G20" s="369"/>
      <c r="H20" s="321"/>
      <c r="I20" s="751"/>
      <c r="J20" s="748"/>
      <c r="K20" s="340"/>
      <c r="L20" s="370"/>
      <c r="M20" s="203"/>
      <c r="N20" s="369"/>
      <c r="O20" s="323"/>
      <c r="P20" s="800"/>
      <c r="Q20" s="326"/>
      <c r="R20" s="316"/>
      <c r="S20" s="363"/>
      <c r="T20" s="348"/>
      <c r="U20" s="337"/>
      <c r="V20" s="343"/>
      <c r="W20" s="759"/>
      <c r="X20" s="340"/>
      <c r="Y20" s="316"/>
      <c r="Z20" s="370"/>
      <c r="AA20" s="369"/>
      <c r="AB20" s="330"/>
      <c r="AC20" s="323"/>
      <c r="AD20" s="759"/>
      <c r="AE20" s="374"/>
      <c r="AF20" s="203"/>
      <c r="AG20" s="368"/>
      <c r="AH20" s="365"/>
      <c r="AI20" s="369"/>
      <c r="AJ20" s="321"/>
      <c r="AL20" s="56"/>
    </row>
    <row r="21" spans="1:38" ht="20.100000000000001" customHeight="1">
      <c r="A21" s="803"/>
      <c r="B21" s="760"/>
      <c r="C21" s="805"/>
      <c r="D21" s="316"/>
      <c r="E21" s="368"/>
      <c r="F21" s="365"/>
      <c r="G21" s="369"/>
      <c r="H21" s="321"/>
      <c r="I21" s="752"/>
      <c r="J21" s="749"/>
      <c r="K21" s="340"/>
      <c r="L21" s="370"/>
      <c r="M21" s="203"/>
      <c r="N21" s="369"/>
      <c r="O21" s="323"/>
      <c r="P21" s="799" t="s">
        <v>122</v>
      </c>
      <c r="Q21" s="326"/>
      <c r="R21" s="316"/>
      <c r="S21" s="356"/>
      <c r="T21" s="348"/>
      <c r="U21" s="337"/>
      <c r="V21" s="321"/>
      <c r="W21" s="760"/>
      <c r="X21" s="375"/>
      <c r="Y21" s="316"/>
      <c r="Z21" s="376"/>
      <c r="AA21" s="203"/>
      <c r="AB21" s="369"/>
      <c r="AC21" s="323"/>
      <c r="AD21" s="760"/>
      <c r="AE21" s="374"/>
      <c r="AF21" s="203"/>
      <c r="AG21" s="368"/>
      <c r="AH21" s="365"/>
      <c r="AI21" s="369"/>
      <c r="AJ21" s="321"/>
      <c r="AL21" s="56"/>
    </row>
    <row r="22" spans="1:38" ht="20.100000000000001" customHeight="1">
      <c r="A22" s="806" t="s">
        <v>31</v>
      </c>
      <c r="B22" s="758" t="s">
        <v>154</v>
      </c>
      <c r="C22" s="203" t="s">
        <v>104</v>
      </c>
      <c r="D22" s="203">
        <v>30</v>
      </c>
      <c r="E22" s="368">
        <f>D22*442/1000</f>
        <v>13.26</v>
      </c>
      <c r="F22" s="365"/>
      <c r="G22" s="377"/>
      <c r="H22" s="321">
        <f>D22/100</f>
        <v>0.3</v>
      </c>
      <c r="I22" s="755" t="s">
        <v>110</v>
      </c>
      <c r="J22" s="316" t="s">
        <v>111</v>
      </c>
      <c r="K22" s="378">
        <v>35</v>
      </c>
      <c r="L22" s="322">
        <f t="shared" ref="L22:L24" si="13">K22*468/1000</f>
        <v>16.38</v>
      </c>
      <c r="M22" s="203"/>
      <c r="N22" s="330"/>
      <c r="O22" s="323">
        <f>K22/100</f>
        <v>0.35</v>
      </c>
      <c r="P22" s="799"/>
      <c r="Q22" s="326" t="s">
        <v>117</v>
      </c>
      <c r="R22" s="316">
        <v>6</v>
      </c>
      <c r="S22" s="324">
        <f t="shared" ref="S22:S26" si="14">R22*468/1000</f>
        <v>2.8079999999999998</v>
      </c>
      <c r="T22" s="366"/>
      <c r="U22" s="329"/>
      <c r="V22" s="321">
        <f>R22/100</f>
        <v>0.06</v>
      </c>
      <c r="W22" s="758" t="s">
        <v>119</v>
      </c>
      <c r="X22" s="316" t="s">
        <v>120</v>
      </c>
      <c r="Y22" s="316">
        <v>35</v>
      </c>
      <c r="Z22" s="324">
        <f t="shared" ref="Z22:Z24" si="15">Y22*468/1000</f>
        <v>16.38</v>
      </c>
      <c r="AA22" s="203"/>
      <c r="AB22" s="330"/>
      <c r="AC22" s="323">
        <f>Y22/100</f>
        <v>0.35</v>
      </c>
      <c r="AD22" s="775" t="s">
        <v>270</v>
      </c>
      <c r="AE22" s="339" t="s">
        <v>271</v>
      </c>
      <c r="AF22" s="339">
        <v>25</v>
      </c>
      <c r="AG22" s="318">
        <f t="shared" ref="AG22:AG23" si="16">AF22*468/1000</f>
        <v>11.7</v>
      </c>
      <c r="AH22" s="365">
        <f>AF22/25</f>
        <v>1</v>
      </c>
      <c r="AI22" s="330"/>
      <c r="AJ22" s="321"/>
    </row>
    <row r="23" spans="1:38" ht="20.100000000000001" customHeight="1">
      <c r="A23" s="806"/>
      <c r="B23" s="759"/>
      <c r="C23" s="203" t="s">
        <v>109</v>
      </c>
      <c r="D23" s="203">
        <v>5</v>
      </c>
      <c r="E23" s="368">
        <f>D23*442/1000</f>
        <v>2.21</v>
      </c>
      <c r="F23" s="379"/>
      <c r="G23" s="380">
        <f>D23/35</f>
        <v>0.14285714285714285</v>
      </c>
      <c r="H23" s="321"/>
      <c r="I23" s="756"/>
      <c r="J23" s="340" t="s">
        <v>112</v>
      </c>
      <c r="K23" s="316">
        <v>12</v>
      </c>
      <c r="L23" s="322">
        <f t="shared" si="13"/>
        <v>5.6159999999999997</v>
      </c>
      <c r="M23" s="381"/>
      <c r="N23" s="369">
        <f>K23/50</f>
        <v>0.24</v>
      </c>
      <c r="O23" s="323"/>
      <c r="P23" s="799"/>
      <c r="Q23" s="326" t="s">
        <v>193</v>
      </c>
      <c r="R23" s="316">
        <v>10</v>
      </c>
      <c r="S23" s="324">
        <f t="shared" si="14"/>
        <v>4.68</v>
      </c>
      <c r="T23" s="348"/>
      <c r="U23" s="355">
        <f>R23*0.65/35</f>
        <v>0.18571428571428572</v>
      </c>
      <c r="V23" s="321"/>
      <c r="W23" s="759"/>
      <c r="X23" s="326" t="s">
        <v>268</v>
      </c>
      <c r="Y23" s="326">
        <v>15</v>
      </c>
      <c r="Z23" s="324">
        <f t="shared" si="15"/>
        <v>7.02</v>
      </c>
      <c r="AA23" s="382"/>
      <c r="AB23" s="373">
        <f>Y23/35</f>
        <v>0.42857142857142855</v>
      </c>
      <c r="AC23" s="323"/>
      <c r="AD23" s="776"/>
      <c r="AE23" s="203" t="s">
        <v>126</v>
      </c>
      <c r="AF23" s="203">
        <v>5</v>
      </c>
      <c r="AG23" s="318">
        <f t="shared" si="16"/>
        <v>2.34</v>
      </c>
      <c r="AH23" s="365">
        <f>AF23/20</f>
        <v>0.25</v>
      </c>
      <c r="AI23" s="369"/>
      <c r="AJ23" s="321"/>
    </row>
    <row r="24" spans="1:38" ht="20.100000000000001" customHeight="1">
      <c r="A24" s="806"/>
      <c r="B24" s="759"/>
      <c r="C24" s="340" t="s">
        <v>30</v>
      </c>
      <c r="D24" s="320">
        <v>5</v>
      </c>
      <c r="E24" s="368">
        <f>D24*442/1000</f>
        <v>2.21</v>
      </c>
      <c r="F24" s="365"/>
      <c r="G24" s="369"/>
      <c r="H24" s="321">
        <f>D24/100</f>
        <v>0.05</v>
      </c>
      <c r="I24" s="756"/>
      <c r="J24" s="340" t="s">
        <v>121</v>
      </c>
      <c r="K24" s="340">
        <v>1</v>
      </c>
      <c r="L24" s="322">
        <f t="shared" si="13"/>
        <v>0.46800000000000003</v>
      </c>
      <c r="M24" s="383"/>
      <c r="N24" s="337"/>
      <c r="O24" s="323">
        <f>K24/100</f>
        <v>0.01</v>
      </c>
      <c r="P24" s="799"/>
      <c r="Q24" s="326" t="s">
        <v>268</v>
      </c>
      <c r="R24" s="316">
        <v>15</v>
      </c>
      <c r="S24" s="324">
        <f t="shared" si="14"/>
        <v>7.02</v>
      </c>
      <c r="T24" s="348"/>
      <c r="U24" s="329"/>
      <c r="V24" s="321">
        <f>R24/100</f>
        <v>0.15</v>
      </c>
      <c r="W24" s="759"/>
      <c r="X24" s="340" t="s">
        <v>121</v>
      </c>
      <c r="Y24" s="340">
        <v>0.5</v>
      </c>
      <c r="Z24" s="324">
        <f t="shared" si="15"/>
        <v>0.23400000000000001</v>
      </c>
      <c r="AA24" s="381"/>
      <c r="AB24" s="330"/>
      <c r="AC24" s="323">
        <f>Y24/100</f>
        <v>5.0000000000000001E-3</v>
      </c>
      <c r="AD24" s="776"/>
      <c r="AE24" s="346"/>
      <c r="AF24" s="320"/>
      <c r="AG24" s="384"/>
      <c r="AH24" s="365"/>
      <c r="AI24" s="369"/>
      <c r="AJ24" s="321"/>
    </row>
    <row r="25" spans="1:38" ht="20.100000000000001" customHeight="1">
      <c r="A25" s="806"/>
      <c r="B25" s="759"/>
      <c r="C25" s="340" t="s">
        <v>209</v>
      </c>
      <c r="D25" s="320">
        <v>10</v>
      </c>
      <c r="E25" s="368">
        <f>D25*442/1000</f>
        <v>4.42</v>
      </c>
      <c r="F25" s="365"/>
      <c r="G25" s="369">
        <f>D25/50</f>
        <v>0.2</v>
      </c>
      <c r="H25" s="321"/>
      <c r="I25" s="756"/>
      <c r="J25" s="340"/>
      <c r="K25" s="340"/>
      <c r="L25" s="385"/>
      <c r="M25" s="355"/>
      <c r="N25" s="337"/>
      <c r="O25" s="323"/>
      <c r="P25" s="799"/>
      <c r="Q25" s="326" t="s">
        <v>194</v>
      </c>
      <c r="R25" s="316">
        <v>5</v>
      </c>
      <c r="S25" s="324">
        <f t="shared" si="14"/>
        <v>2.34</v>
      </c>
      <c r="T25" s="348"/>
      <c r="U25" s="329"/>
      <c r="V25" s="321">
        <f>R25/100</f>
        <v>0.05</v>
      </c>
      <c r="W25" s="759"/>
      <c r="X25" s="340"/>
      <c r="Y25" s="340"/>
      <c r="Z25" s="203"/>
      <c r="AA25" s="381"/>
      <c r="AB25" s="329"/>
      <c r="AC25" s="323"/>
      <c r="AD25" s="776"/>
      <c r="AE25" s="203"/>
      <c r="AF25" s="203"/>
      <c r="AG25" s="384"/>
      <c r="AH25" s="386"/>
      <c r="AI25" s="369"/>
      <c r="AJ25" s="387"/>
    </row>
    <row r="26" spans="1:38" ht="20.100000000000001" customHeight="1">
      <c r="A26" s="806"/>
      <c r="B26" s="760"/>
      <c r="C26" s="340"/>
      <c r="D26" s="320"/>
      <c r="E26" s="368"/>
      <c r="F26" s="365"/>
      <c r="G26" s="369"/>
      <c r="H26" s="321"/>
      <c r="I26" s="757"/>
      <c r="J26" s="340"/>
      <c r="K26" s="316"/>
      <c r="L26" s="334"/>
      <c r="M26" s="337"/>
      <c r="N26" s="337"/>
      <c r="O26" s="325"/>
      <c r="P26" s="800"/>
      <c r="Q26" s="326" t="s">
        <v>100</v>
      </c>
      <c r="R26" s="316">
        <v>1</v>
      </c>
      <c r="S26" s="324">
        <f t="shared" si="14"/>
        <v>0.46800000000000003</v>
      </c>
      <c r="T26" s="348"/>
      <c r="U26" s="329"/>
      <c r="V26" s="321"/>
      <c r="W26" s="760"/>
      <c r="X26" s="340"/>
      <c r="Y26" s="316"/>
      <c r="Z26" s="369"/>
      <c r="AA26" s="369"/>
      <c r="AB26" s="330"/>
      <c r="AC26" s="388"/>
      <c r="AD26" s="777"/>
      <c r="AE26" s="203"/>
      <c r="AF26" s="203"/>
      <c r="AG26" s="384"/>
      <c r="AH26" s="365"/>
      <c r="AI26" s="369"/>
      <c r="AJ26" s="389"/>
    </row>
    <row r="27" spans="1:38" s="113" customFormat="1" ht="20.100000000000001" customHeight="1">
      <c r="A27" s="390" t="s">
        <v>48</v>
      </c>
      <c r="B27" s="390" t="s">
        <v>38</v>
      </c>
      <c r="C27" s="316"/>
      <c r="D27" s="391"/>
      <c r="E27" s="392"/>
      <c r="F27" s="393"/>
      <c r="G27" s="394"/>
      <c r="H27" s="389"/>
      <c r="I27" s="395" t="s">
        <v>139</v>
      </c>
      <c r="J27" s="316" t="s">
        <v>303</v>
      </c>
      <c r="K27" s="396" t="s">
        <v>304</v>
      </c>
      <c r="L27" s="397"/>
      <c r="M27" s="394"/>
      <c r="N27" s="394"/>
      <c r="O27" s="325"/>
      <c r="P27" s="398" t="s">
        <v>14</v>
      </c>
      <c r="Q27" s="316"/>
      <c r="R27" s="316"/>
      <c r="S27" s="399"/>
      <c r="T27" s="393"/>
      <c r="U27" s="394"/>
      <c r="V27" s="389"/>
      <c r="W27" s="390" t="s">
        <v>38</v>
      </c>
      <c r="X27" s="316"/>
      <c r="Y27" s="396"/>
      <c r="Z27" s="394"/>
      <c r="AA27" s="394"/>
      <c r="AB27" s="394"/>
      <c r="AC27" s="325"/>
      <c r="AD27" s="398" t="s">
        <v>14</v>
      </c>
      <c r="AE27" s="400" t="str">
        <f>月菜單!I7</f>
        <v>水果</v>
      </c>
      <c r="AF27" s="396" t="s">
        <v>304</v>
      </c>
      <c r="AG27" s="401"/>
      <c r="AH27" s="402"/>
      <c r="AI27" s="403"/>
      <c r="AJ27" s="401"/>
      <c r="AK27" s="56"/>
    </row>
    <row r="28" spans="1:38" s="3" customFormat="1" ht="20.25" customHeight="1" thickBot="1">
      <c r="A28" s="404" t="s">
        <v>87</v>
      </c>
      <c r="B28" s="405" t="s">
        <v>0</v>
      </c>
      <c r="C28" s="406" t="str">
        <f>月菜單!I3</f>
        <v>黑芝麻堅果奶</v>
      </c>
      <c r="D28" s="406">
        <v>200</v>
      </c>
      <c r="E28" s="407">
        <f>D28*447/1000</f>
        <v>89.4</v>
      </c>
      <c r="F28" s="408"/>
      <c r="G28" s="409"/>
      <c r="H28" s="410"/>
      <c r="I28" s="411" t="s">
        <v>0</v>
      </c>
      <c r="J28" s="412"/>
      <c r="K28" s="406"/>
      <c r="L28" s="409"/>
      <c r="M28" s="409"/>
      <c r="N28" s="409"/>
      <c r="O28" s="413"/>
      <c r="P28" s="405" t="s">
        <v>0</v>
      </c>
      <c r="Q28" s="412" t="str">
        <f>月菜單!I5</f>
        <v>鮮豆漿</v>
      </c>
      <c r="R28" s="412">
        <v>200</v>
      </c>
      <c r="S28" s="406">
        <f>R28*447/1000</f>
        <v>89.4</v>
      </c>
      <c r="T28" s="408"/>
      <c r="U28" s="409"/>
      <c r="V28" s="406"/>
      <c r="W28" s="405" t="s">
        <v>0</v>
      </c>
      <c r="X28" s="406" t="str">
        <f>月菜單!I6</f>
        <v>福樂優格</v>
      </c>
      <c r="Y28" s="406">
        <v>200</v>
      </c>
      <c r="Z28" s="409">
        <f>Y28*468/1000</f>
        <v>93.6</v>
      </c>
      <c r="AA28" s="409"/>
      <c r="AB28" s="409"/>
      <c r="AC28" s="413" t="s">
        <v>171</v>
      </c>
      <c r="AD28" s="405" t="s">
        <v>0</v>
      </c>
      <c r="AE28" s="414"/>
      <c r="AF28" s="415"/>
      <c r="AG28" s="407"/>
      <c r="AH28" s="402"/>
      <c r="AI28" s="403"/>
      <c r="AJ28" s="401"/>
      <c r="AL28" s="132"/>
    </row>
    <row r="29" spans="1:38" ht="20.100000000000001" customHeight="1">
      <c r="A29" s="814" t="s">
        <v>15</v>
      </c>
      <c r="B29" s="745" t="s">
        <v>16</v>
      </c>
      <c r="C29" s="746"/>
      <c r="D29" s="416"/>
      <c r="E29" s="417"/>
      <c r="F29" s="418">
        <f>SUM(F5:F28)</f>
        <v>6.3571428571428568</v>
      </c>
      <c r="G29" s="419">
        <f>SUM(G5:G28)</f>
        <v>3.342857142857143</v>
      </c>
      <c r="H29" s="420">
        <f>SUM(H5:H26)</f>
        <v>2.0100000000000002</v>
      </c>
      <c r="I29" s="810" t="s">
        <v>16</v>
      </c>
      <c r="J29" s="746"/>
      <c r="K29" s="416"/>
      <c r="L29" s="419"/>
      <c r="M29" s="419">
        <f>SUM(M5:M28)</f>
        <v>5</v>
      </c>
      <c r="N29" s="419">
        <f>SUM(N5:N28)</f>
        <v>2.4799999999999995</v>
      </c>
      <c r="O29" s="421">
        <f>SUM(O5:O26)</f>
        <v>1.5400000000000003</v>
      </c>
      <c r="P29" s="745" t="s">
        <v>16</v>
      </c>
      <c r="Q29" s="746"/>
      <c r="R29" s="416"/>
      <c r="S29" s="419"/>
      <c r="T29" s="418">
        <f>SUM(T5:T28)</f>
        <v>5.5</v>
      </c>
      <c r="U29" s="419">
        <f>SUM(U5:U28)</f>
        <v>3.0809523809523807</v>
      </c>
      <c r="V29" s="422">
        <f>SUM(V5:V26)</f>
        <v>1.91</v>
      </c>
      <c r="W29" s="746" t="s">
        <v>16</v>
      </c>
      <c r="X29" s="746"/>
      <c r="Y29" s="416"/>
      <c r="Z29" s="419"/>
      <c r="AA29" s="419">
        <f>SUM(AA5:AA28)</f>
        <v>6.0555555555555554</v>
      </c>
      <c r="AB29" s="419">
        <f>SUM(AB5:AB28)</f>
        <v>2.6071428571428572</v>
      </c>
      <c r="AC29" s="421">
        <f>SUM(AC5:AC26)</f>
        <v>2.0249999999999999</v>
      </c>
      <c r="AD29" s="778" t="s">
        <v>16</v>
      </c>
      <c r="AE29" s="779"/>
      <c r="AF29" s="423"/>
      <c r="AG29" s="424"/>
      <c r="AH29" s="425">
        <f>SUM(AH5:AH28)</f>
        <v>6.25</v>
      </c>
      <c r="AI29" s="426">
        <f>SUM(AI5:AI28)</f>
        <v>4.1558441558441555</v>
      </c>
      <c r="AJ29" s="427">
        <f>SUM(AJ5:AJ26)</f>
        <v>1.52</v>
      </c>
      <c r="AL29" s="56"/>
    </row>
    <row r="30" spans="1:38" ht="20.100000000000001" customHeight="1">
      <c r="A30" s="814"/>
      <c r="B30" s="753" t="s">
        <v>41</v>
      </c>
      <c r="C30" s="754"/>
      <c r="D30" s="428">
        <f>F29</f>
        <v>6.3571428571428568</v>
      </c>
      <c r="E30" s="429"/>
      <c r="F30" s="348"/>
      <c r="G30" s="337"/>
      <c r="H30" s="430"/>
      <c r="I30" s="763" t="s">
        <v>41</v>
      </c>
      <c r="J30" s="762"/>
      <c r="K30" s="428">
        <f>M29</f>
        <v>5</v>
      </c>
      <c r="L30" s="337"/>
      <c r="M30" s="337"/>
      <c r="N30" s="337"/>
      <c r="O30" s="431"/>
      <c r="P30" s="753" t="s">
        <v>41</v>
      </c>
      <c r="Q30" s="754"/>
      <c r="R30" s="428">
        <f>T29</f>
        <v>5.5</v>
      </c>
      <c r="S30" s="340"/>
      <c r="T30" s="348"/>
      <c r="U30" s="337"/>
      <c r="V30" s="430"/>
      <c r="W30" s="753" t="s">
        <v>41</v>
      </c>
      <c r="X30" s="754"/>
      <c r="Y30" s="428">
        <f>AA29</f>
        <v>6.0555555555555554</v>
      </c>
      <c r="Z30" s="337"/>
      <c r="AA30" s="337"/>
      <c r="AB30" s="337"/>
      <c r="AC30" s="431"/>
      <c r="AD30" s="761" t="s">
        <v>41</v>
      </c>
      <c r="AE30" s="762"/>
      <c r="AF30" s="428">
        <f>AH29</f>
        <v>6.25</v>
      </c>
      <c r="AG30" s="429"/>
      <c r="AH30" s="348"/>
      <c r="AI30" s="337"/>
      <c r="AJ30" s="430"/>
      <c r="AL30" s="764"/>
    </row>
    <row r="31" spans="1:38" ht="20.100000000000001" customHeight="1">
      <c r="A31" s="814"/>
      <c r="B31" s="753" t="s">
        <v>35</v>
      </c>
      <c r="C31" s="754"/>
      <c r="D31" s="432">
        <f>G29</f>
        <v>3.342857142857143</v>
      </c>
      <c r="E31" s="433"/>
      <c r="F31" s="434"/>
      <c r="G31" s="435"/>
      <c r="H31" s="430"/>
      <c r="I31" s="763" t="s">
        <v>35</v>
      </c>
      <c r="J31" s="762"/>
      <c r="K31" s="432">
        <f>N29</f>
        <v>2.4799999999999995</v>
      </c>
      <c r="L31" s="435"/>
      <c r="M31" s="435"/>
      <c r="N31" s="435"/>
      <c r="O31" s="431"/>
      <c r="P31" s="753" t="s">
        <v>35</v>
      </c>
      <c r="Q31" s="754"/>
      <c r="R31" s="432">
        <f>U29</f>
        <v>3.0809523809523807</v>
      </c>
      <c r="S31" s="432"/>
      <c r="T31" s="434"/>
      <c r="U31" s="435"/>
      <c r="V31" s="430"/>
      <c r="W31" s="753" t="s">
        <v>35</v>
      </c>
      <c r="X31" s="754"/>
      <c r="Y31" s="432">
        <f>AB29</f>
        <v>2.6071428571428572</v>
      </c>
      <c r="Z31" s="435"/>
      <c r="AA31" s="435"/>
      <c r="AB31" s="435"/>
      <c r="AC31" s="431"/>
      <c r="AD31" s="761" t="s">
        <v>35</v>
      </c>
      <c r="AE31" s="762"/>
      <c r="AF31" s="432">
        <f>AI29</f>
        <v>4.1558441558441555</v>
      </c>
      <c r="AG31" s="433"/>
      <c r="AH31" s="434"/>
      <c r="AI31" s="435"/>
      <c r="AJ31" s="430"/>
      <c r="AL31" s="764"/>
    </row>
    <row r="32" spans="1:38" ht="20.100000000000001" customHeight="1">
      <c r="A32" s="814"/>
      <c r="B32" s="753" t="s">
        <v>371</v>
      </c>
      <c r="C32" s="754"/>
      <c r="D32" s="436">
        <f>H29</f>
        <v>2.0100000000000002</v>
      </c>
      <c r="E32" s="433"/>
      <c r="F32" s="434"/>
      <c r="G32" s="435"/>
      <c r="H32" s="437"/>
      <c r="I32" s="763" t="s">
        <v>371</v>
      </c>
      <c r="J32" s="762"/>
      <c r="K32" s="436">
        <f>O29</f>
        <v>1.5400000000000003</v>
      </c>
      <c r="L32" s="435"/>
      <c r="M32" s="435"/>
      <c r="N32" s="435"/>
      <c r="O32" s="438"/>
      <c r="P32" s="753" t="s">
        <v>371</v>
      </c>
      <c r="Q32" s="754"/>
      <c r="R32" s="436">
        <f>V29</f>
        <v>1.91</v>
      </c>
      <c r="S32" s="432"/>
      <c r="T32" s="434"/>
      <c r="U32" s="435"/>
      <c r="V32" s="437"/>
      <c r="W32" s="753" t="s">
        <v>371</v>
      </c>
      <c r="X32" s="754"/>
      <c r="Y32" s="436">
        <f>AC29</f>
        <v>2.0249999999999999</v>
      </c>
      <c r="Z32" s="435"/>
      <c r="AA32" s="435"/>
      <c r="AB32" s="435"/>
      <c r="AC32" s="438"/>
      <c r="AD32" s="761" t="s">
        <v>371</v>
      </c>
      <c r="AE32" s="762"/>
      <c r="AF32" s="436">
        <f>AJ29</f>
        <v>1.52</v>
      </c>
      <c r="AG32" s="433"/>
      <c r="AH32" s="434"/>
      <c r="AI32" s="435"/>
      <c r="AJ32" s="437"/>
      <c r="AL32" s="764"/>
    </row>
    <row r="33" spans="1:49" ht="20.100000000000001" customHeight="1">
      <c r="A33" s="814"/>
      <c r="B33" s="753" t="s">
        <v>372</v>
      </c>
      <c r="C33" s="754"/>
      <c r="D33" s="439"/>
      <c r="E33" s="440"/>
      <c r="F33" s="441"/>
      <c r="G33" s="442"/>
      <c r="H33" s="430"/>
      <c r="I33" s="763" t="s">
        <v>372</v>
      </c>
      <c r="J33" s="762"/>
      <c r="K33" s="439">
        <v>1</v>
      </c>
      <c r="L33" s="442"/>
      <c r="M33" s="442"/>
      <c r="N33" s="442"/>
      <c r="O33" s="325"/>
      <c r="P33" s="753" t="s">
        <v>372</v>
      </c>
      <c r="Q33" s="754"/>
      <c r="R33" s="443"/>
      <c r="S33" s="439"/>
      <c r="T33" s="441"/>
      <c r="U33" s="442"/>
      <c r="V33" s="430"/>
      <c r="W33" s="753" t="s">
        <v>372</v>
      </c>
      <c r="X33" s="754"/>
      <c r="Y33" s="439"/>
      <c r="Z33" s="442"/>
      <c r="AA33" s="442"/>
      <c r="AB33" s="442"/>
      <c r="AC33" s="431"/>
      <c r="AD33" s="761" t="s">
        <v>372</v>
      </c>
      <c r="AE33" s="762"/>
      <c r="AF33" s="439">
        <v>1</v>
      </c>
      <c r="AG33" s="440"/>
      <c r="AH33" s="441"/>
      <c r="AI33" s="442"/>
      <c r="AJ33" s="389"/>
      <c r="AL33" s="764"/>
    </row>
    <row r="34" spans="1:49" ht="20.100000000000001" customHeight="1">
      <c r="A34" s="814"/>
      <c r="B34" s="812" t="s">
        <v>53</v>
      </c>
      <c r="C34" s="813"/>
      <c r="D34" s="444"/>
      <c r="E34" s="445"/>
      <c r="F34" s="446"/>
      <c r="G34" s="447"/>
      <c r="H34" s="448"/>
      <c r="I34" s="816" t="s">
        <v>53</v>
      </c>
      <c r="J34" s="817"/>
      <c r="K34" s="444"/>
      <c r="L34" s="447"/>
      <c r="M34" s="447"/>
      <c r="N34" s="447"/>
      <c r="O34" s="449"/>
      <c r="P34" s="812" t="s">
        <v>53</v>
      </c>
      <c r="Q34" s="813"/>
      <c r="R34" s="439">
        <v>1</v>
      </c>
      <c r="S34" s="439"/>
      <c r="T34" s="446"/>
      <c r="U34" s="447"/>
      <c r="V34" s="448"/>
      <c r="W34" s="812" t="s">
        <v>53</v>
      </c>
      <c r="X34" s="813"/>
      <c r="Y34" s="444"/>
      <c r="Z34" s="447"/>
      <c r="AA34" s="447"/>
      <c r="AB34" s="447"/>
      <c r="AC34" s="450"/>
      <c r="AD34" s="761" t="s">
        <v>53</v>
      </c>
      <c r="AE34" s="762"/>
      <c r="AF34" s="439"/>
      <c r="AG34" s="445"/>
      <c r="AH34" s="446"/>
      <c r="AI34" s="447"/>
      <c r="AJ34" s="451"/>
      <c r="AL34" s="764"/>
    </row>
    <row r="35" spans="1:49" s="27" customFormat="1" ht="20.100000000000001" customHeight="1">
      <c r="A35" s="814"/>
      <c r="B35" s="761" t="s">
        <v>10</v>
      </c>
      <c r="C35" s="762"/>
      <c r="D35" s="452">
        <v>2.5</v>
      </c>
      <c r="E35" s="453"/>
      <c r="F35" s="454"/>
      <c r="G35" s="455"/>
      <c r="H35" s="456"/>
      <c r="I35" s="763" t="s">
        <v>10</v>
      </c>
      <c r="J35" s="762"/>
      <c r="K35" s="452" t="s">
        <v>43</v>
      </c>
      <c r="L35" s="455"/>
      <c r="M35" s="455"/>
      <c r="N35" s="455"/>
      <c r="O35" s="343"/>
      <c r="P35" s="761" t="s">
        <v>10</v>
      </c>
      <c r="Q35" s="762"/>
      <c r="R35" s="452" t="s">
        <v>43</v>
      </c>
      <c r="S35" s="452"/>
      <c r="T35" s="454"/>
      <c r="U35" s="455"/>
      <c r="V35" s="456"/>
      <c r="W35" s="761" t="s">
        <v>10</v>
      </c>
      <c r="X35" s="762"/>
      <c r="Y35" s="452">
        <v>2.5</v>
      </c>
      <c r="Z35" s="455"/>
      <c r="AA35" s="455"/>
      <c r="AB35" s="455"/>
      <c r="AC35" s="457"/>
      <c r="AD35" s="761" t="s">
        <v>10</v>
      </c>
      <c r="AE35" s="762"/>
      <c r="AF35" s="452">
        <v>2.5</v>
      </c>
      <c r="AG35" s="453"/>
      <c r="AH35" s="454"/>
      <c r="AI35" s="455"/>
      <c r="AJ35" s="458"/>
      <c r="AL35" s="28"/>
    </row>
    <row r="36" spans="1:49" s="27" customFormat="1" ht="24" customHeight="1" thickBot="1">
      <c r="A36" s="815"/>
      <c r="B36" s="807" t="s">
        <v>42</v>
      </c>
      <c r="C36" s="808"/>
      <c r="D36" s="459">
        <f>D30*70+D31*75+D32*25+D33*60+D35*45</f>
        <v>858.46428571428578</v>
      </c>
      <c r="E36" s="460"/>
      <c r="F36" s="461"/>
      <c r="G36" s="462"/>
      <c r="H36" s="463"/>
      <c r="I36" s="809" t="s">
        <v>42</v>
      </c>
      <c r="J36" s="808"/>
      <c r="K36" s="459">
        <f>K30*70+K31*75+K32*25+K33*60+K35*45</f>
        <v>747</v>
      </c>
      <c r="L36" s="462"/>
      <c r="M36" s="462"/>
      <c r="N36" s="462"/>
      <c r="O36" s="464"/>
      <c r="P36" s="807" t="s">
        <v>42</v>
      </c>
      <c r="Q36" s="808"/>
      <c r="R36" s="462">
        <f>R30*70+R31*75+R32*25+R33*60+R35*45+R34*120</f>
        <v>896.32142857142856</v>
      </c>
      <c r="S36" s="465"/>
      <c r="T36" s="462"/>
      <c r="U36" s="465"/>
      <c r="V36" s="466"/>
      <c r="W36" s="807" t="s">
        <v>42</v>
      </c>
      <c r="X36" s="808"/>
      <c r="Y36" s="459">
        <f>Y30*70+Y31*75+Y32*25+Y33*60+Y35*45+Y34*120</f>
        <v>782.54960317460313</v>
      </c>
      <c r="Z36" s="462"/>
      <c r="AA36" s="462"/>
      <c r="AB36" s="465"/>
      <c r="AC36" s="467"/>
      <c r="AD36" s="743" t="s">
        <v>42</v>
      </c>
      <c r="AE36" s="744"/>
      <c r="AF36" s="459">
        <f>AF30*70+AF31*75+AF32*25+AF33*60+AF35*45</f>
        <v>959.68831168831161</v>
      </c>
      <c r="AG36" s="460"/>
      <c r="AH36" s="461"/>
      <c r="AI36" s="462"/>
      <c r="AJ36" s="468"/>
    </row>
    <row r="37" spans="1:49" s="296" customFormat="1" ht="27" customHeight="1">
      <c r="A37" s="469" t="s">
        <v>58</v>
      </c>
      <c r="B37" s="470"/>
      <c r="C37" s="470"/>
      <c r="D37" s="469"/>
      <c r="E37" s="469"/>
      <c r="F37" s="469"/>
      <c r="G37" s="469"/>
      <c r="H37" s="471"/>
      <c r="I37" s="471" t="s">
        <v>358</v>
      </c>
      <c r="J37" s="471"/>
      <c r="K37" s="469" t="s">
        <v>359</v>
      </c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71"/>
      <c r="Y37" s="471" t="s">
        <v>360</v>
      </c>
      <c r="Z37" s="469"/>
      <c r="AA37" s="469"/>
      <c r="AB37" s="469"/>
      <c r="AC37" s="471"/>
      <c r="AD37" s="471"/>
      <c r="AE37" s="471"/>
      <c r="AF37" s="471"/>
      <c r="AG37" s="469"/>
      <c r="AH37" s="469"/>
      <c r="AI37" s="469"/>
      <c r="AJ37" s="471"/>
      <c r="AL37" s="75"/>
      <c r="AM37" s="75"/>
      <c r="AN37" s="75"/>
      <c r="AO37" s="75"/>
      <c r="AP37" s="75"/>
      <c r="AQ37" s="75"/>
      <c r="AR37" s="75"/>
      <c r="AS37" s="75"/>
      <c r="AT37" s="295"/>
      <c r="AU37" s="295"/>
      <c r="AV37" s="295"/>
      <c r="AW37" s="295"/>
    </row>
    <row r="38" spans="1:49" s="29" customFormat="1" ht="18" customHeight="1">
      <c r="A38" s="741" t="s">
        <v>19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472"/>
      <c r="M38" s="472"/>
      <c r="N38" s="472"/>
      <c r="O38" s="470"/>
      <c r="P38" s="473"/>
      <c r="Q38" s="473"/>
      <c r="R38" s="473"/>
      <c r="S38" s="472"/>
      <c r="T38" s="472"/>
      <c r="U38" s="472"/>
      <c r="V38" s="473"/>
      <c r="W38" s="473"/>
      <c r="X38" s="474"/>
      <c r="Y38" s="474"/>
      <c r="Z38" s="472"/>
      <c r="AA38" s="472"/>
      <c r="AB38" s="472"/>
      <c r="AC38" s="475"/>
      <c r="AD38" s="475"/>
      <c r="AE38" s="475"/>
      <c r="AF38" s="475"/>
      <c r="AG38" s="472"/>
      <c r="AH38" s="472"/>
      <c r="AI38" s="472"/>
      <c r="AJ38" s="475"/>
      <c r="AL38" s="75"/>
      <c r="AM38" s="75"/>
      <c r="AN38" s="75"/>
      <c r="AO38" s="75"/>
      <c r="AP38" s="75"/>
      <c r="AQ38" s="75"/>
      <c r="AR38" s="75"/>
      <c r="AS38" s="75"/>
    </row>
    <row r="39" spans="1:49" s="31" customFormat="1" ht="18" customHeight="1">
      <c r="A39" s="742" t="s">
        <v>13</v>
      </c>
      <c r="B39" s="742"/>
      <c r="C39" s="742"/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476"/>
      <c r="Z39" s="476"/>
      <c r="AA39" s="476"/>
      <c r="AB39" s="476"/>
      <c r="AC39" s="477"/>
      <c r="AD39" s="477"/>
      <c r="AE39" s="477"/>
      <c r="AF39" s="477"/>
      <c r="AG39" s="476"/>
      <c r="AH39" s="476"/>
      <c r="AI39" s="476"/>
      <c r="AJ39" s="477"/>
      <c r="AL39" s="75"/>
      <c r="AM39" s="75"/>
      <c r="AN39" s="75"/>
      <c r="AO39" s="75"/>
      <c r="AP39" s="75"/>
      <c r="AQ39" s="75"/>
      <c r="AR39" s="75"/>
      <c r="AS39" s="75"/>
    </row>
    <row r="40" spans="1:49" s="31" customFormat="1" ht="18" customHeight="1">
      <c r="A40" s="478" t="s">
        <v>12</v>
      </c>
      <c r="B40" s="478"/>
      <c r="C40" s="478"/>
      <c r="D40" s="476"/>
      <c r="E40" s="476"/>
      <c r="F40" s="476"/>
      <c r="G40" s="476"/>
      <c r="H40" s="470"/>
      <c r="I40" s="470"/>
      <c r="J40" s="470"/>
      <c r="K40" s="478"/>
      <c r="L40" s="476"/>
      <c r="M40" s="476"/>
      <c r="N40" s="476"/>
      <c r="O40" s="479"/>
      <c r="P40" s="470"/>
      <c r="Q40" s="470"/>
      <c r="R40" s="470"/>
      <c r="S40" s="476"/>
      <c r="T40" s="476"/>
      <c r="U40" s="476"/>
      <c r="V40" s="470"/>
      <c r="W40" s="480"/>
      <c r="X40" s="481"/>
      <c r="Y40" s="482"/>
      <c r="Z40" s="483"/>
      <c r="AA40" s="484"/>
      <c r="AB40" s="484"/>
      <c r="AC40" s="485"/>
      <c r="AD40" s="486"/>
      <c r="AE40" s="477"/>
      <c r="AF40" s="477"/>
      <c r="AG40" s="476"/>
      <c r="AH40" s="476"/>
      <c r="AI40" s="476"/>
      <c r="AJ40" s="477"/>
      <c r="AL40" s="75"/>
      <c r="AM40" s="75"/>
      <c r="AN40" s="75"/>
      <c r="AO40" s="75"/>
      <c r="AP40" s="75"/>
      <c r="AQ40" s="75"/>
      <c r="AR40" s="75"/>
      <c r="AS40" s="75"/>
    </row>
    <row r="41" spans="1:49" s="31" customFormat="1" ht="18" customHeight="1">
      <c r="A41" s="740"/>
      <c r="B41" s="740"/>
      <c r="C41" s="740"/>
      <c r="D41" s="740"/>
      <c r="E41" s="740"/>
      <c r="F41" s="740"/>
      <c r="G41" s="740"/>
      <c r="H41" s="740"/>
      <c r="I41" s="740"/>
      <c r="J41" s="740"/>
      <c r="K41" s="740"/>
      <c r="L41" s="740"/>
      <c r="M41" s="740"/>
      <c r="N41" s="740"/>
      <c r="O41" s="740"/>
      <c r="P41" s="740"/>
      <c r="Q41" s="740"/>
      <c r="R41" s="740"/>
      <c r="S41" s="740"/>
      <c r="T41" s="740"/>
      <c r="U41" s="740"/>
      <c r="V41" s="740"/>
      <c r="W41" s="740"/>
      <c r="X41" s="740"/>
      <c r="Y41" s="30"/>
      <c r="Z41" s="131"/>
      <c r="AA41" s="131"/>
      <c r="AB41" s="131"/>
      <c r="AG41" s="131"/>
      <c r="AH41" s="131"/>
      <c r="AI41" s="131"/>
      <c r="AM41" s="100"/>
      <c r="AN41" s="5"/>
      <c r="AO41" s="140"/>
      <c r="AP41" s="30"/>
      <c r="AQ41" s="30"/>
    </row>
    <row r="42" spans="1:49" s="31" customFormat="1" ht="18" customHeight="1">
      <c r="A42" s="32"/>
      <c r="B42" s="32"/>
      <c r="C42" s="32"/>
      <c r="E42" s="30"/>
      <c r="F42" s="30"/>
      <c r="G42" s="30"/>
      <c r="H42" s="33"/>
      <c r="I42" s="33"/>
      <c r="J42" s="33"/>
      <c r="K42" s="32"/>
      <c r="L42" s="30"/>
      <c r="M42" s="30"/>
      <c r="N42" s="30"/>
      <c r="O42" s="30"/>
      <c r="P42" s="34"/>
      <c r="Q42" s="34"/>
      <c r="R42" s="34"/>
      <c r="S42" s="30"/>
      <c r="T42" s="30"/>
      <c r="U42" s="30"/>
      <c r="V42" s="34"/>
      <c r="W42" s="111"/>
      <c r="X42" s="111"/>
      <c r="Y42" s="111"/>
      <c r="Z42" s="111"/>
      <c r="AA42" s="111"/>
      <c r="AB42" s="111"/>
      <c r="AG42" s="30"/>
      <c r="AH42" s="30"/>
      <c r="AI42" s="30"/>
      <c r="AM42" s="100"/>
      <c r="AN42" s="5"/>
      <c r="AO42" s="5"/>
      <c r="AP42" s="30"/>
    </row>
    <row r="43" spans="1:49">
      <c r="O43" s="739"/>
      <c r="P43" s="739"/>
      <c r="U43" s="110"/>
      <c r="V43" s="96"/>
      <c r="AC43" s="96"/>
      <c r="AD43" s="56"/>
      <c r="AE43" s="96"/>
      <c r="AF43" s="56"/>
      <c r="AG43" s="133"/>
      <c r="AH43" s="56"/>
      <c r="AK43" s="110"/>
      <c r="AL43" s="141"/>
      <c r="AM43" s="141"/>
      <c r="AN43" s="63"/>
      <c r="AO43" s="141"/>
      <c r="AP43" s="141"/>
      <c r="AQ43" s="133"/>
    </row>
    <row r="44" spans="1:49">
      <c r="O44" s="739"/>
      <c r="P44" s="739"/>
      <c r="U44" s="110"/>
      <c r="V44" s="135"/>
      <c r="AC44" s="96"/>
      <c r="AD44" s="56"/>
      <c r="AE44" s="56"/>
      <c r="AF44" s="56"/>
      <c r="AG44" s="133"/>
      <c r="AH44" s="56"/>
      <c r="AK44" s="135"/>
      <c r="AL44" s="135"/>
      <c r="AM44" s="135"/>
      <c r="AN44" s="63"/>
      <c r="AO44" s="141"/>
      <c r="AP44" s="141"/>
      <c r="AQ44" s="133"/>
    </row>
    <row r="45" spans="1:49">
      <c r="O45" s="739"/>
      <c r="P45" s="739"/>
      <c r="S45" s="135"/>
      <c r="T45" s="135"/>
      <c r="U45" s="110"/>
      <c r="V45" s="135"/>
      <c r="AN45" s="63"/>
      <c r="AO45" s="141"/>
      <c r="AP45" s="141"/>
      <c r="AQ45" s="133"/>
    </row>
    <row r="46" spans="1:49">
      <c r="O46" s="739"/>
      <c r="P46" s="739"/>
      <c r="S46" s="135"/>
      <c r="T46" s="135"/>
      <c r="U46" s="110"/>
      <c r="V46" s="135"/>
      <c r="AN46" s="63"/>
      <c r="AO46" s="141"/>
      <c r="AP46" s="141"/>
      <c r="AQ46" s="133"/>
    </row>
    <row r="47" spans="1:49" ht="16.5" customHeight="1">
      <c r="S47" s="135"/>
      <c r="T47" s="135"/>
      <c r="U47" s="110"/>
      <c r="V47" s="78"/>
      <c r="AN47" s="63"/>
      <c r="AO47" s="52"/>
      <c r="AP47" s="52"/>
      <c r="AQ47" s="133"/>
    </row>
    <row r="48" spans="1:49">
      <c r="S48" s="135"/>
      <c r="T48" s="135"/>
      <c r="U48" s="135"/>
      <c r="V48" s="135"/>
      <c r="AN48" s="133"/>
      <c r="AO48" s="52"/>
      <c r="AP48" s="61"/>
      <c r="AQ48" s="133"/>
    </row>
    <row r="49" spans="19:43">
      <c r="S49" s="135"/>
      <c r="T49" s="135"/>
      <c r="U49" s="135"/>
      <c r="V49" s="135"/>
      <c r="AN49" s="133"/>
      <c r="AO49" s="133"/>
      <c r="AP49" s="52"/>
      <c r="AQ49" s="133"/>
    </row>
    <row r="50" spans="19:43">
      <c r="AN50" s="56"/>
      <c r="AO50" s="56"/>
      <c r="AP50" s="56"/>
      <c r="AQ50" s="56"/>
    </row>
    <row r="51" spans="19:43">
      <c r="AN51" s="56"/>
      <c r="AO51" s="56"/>
      <c r="AP51" s="52"/>
      <c r="AQ51" s="133"/>
    </row>
    <row r="52" spans="19:43" ht="16.5" customHeight="1">
      <c r="AN52" s="56"/>
      <c r="AO52" s="56"/>
      <c r="AP52" s="57"/>
      <c r="AQ52" s="133"/>
    </row>
    <row r="53" spans="19:43" ht="16.5" customHeight="1">
      <c r="AN53" s="56"/>
      <c r="AO53" s="56"/>
      <c r="AP53" s="57"/>
      <c r="AQ53" s="133"/>
    </row>
    <row r="54" spans="19:43">
      <c r="AN54" s="56"/>
      <c r="AO54" s="56"/>
      <c r="AP54" s="58"/>
      <c r="AQ54" s="133"/>
    </row>
    <row r="55" spans="19:43">
      <c r="AN55" s="56"/>
      <c r="AO55" s="56"/>
      <c r="AP55" s="58"/>
      <c r="AQ55" s="133"/>
    </row>
    <row r="56" spans="19:43">
      <c r="AN56" s="68"/>
      <c r="AO56" s="68"/>
      <c r="AP56" s="114"/>
      <c r="AQ56" s="56"/>
    </row>
    <row r="57" spans="19:43" ht="16.5" customHeight="1">
      <c r="AN57" s="69"/>
      <c r="AO57" s="69"/>
      <c r="AP57" s="115"/>
      <c r="AQ57" s="67"/>
    </row>
    <row r="58" spans="19:43">
      <c r="AN58" s="135"/>
      <c r="AO58" s="135"/>
      <c r="AP58" s="135"/>
      <c r="AQ58" s="135"/>
    </row>
    <row r="59" spans="19:43">
      <c r="AN59" s="135"/>
      <c r="AO59" s="135"/>
      <c r="AP59" s="135"/>
      <c r="AQ59" s="135"/>
    </row>
  </sheetData>
  <mergeCells count="95">
    <mergeCell ref="AD34:AE34"/>
    <mergeCell ref="I31:J31"/>
    <mergeCell ref="B33:C33"/>
    <mergeCell ref="I35:J35"/>
    <mergeCell ref="A29:A36"/>
    <mergeCell ref="B34:C34"/>
    <mergeCell ref="B35:C35"/>
    <mergeCell ref="P34:Q34"/>
    <mergeCell ref="P35:Q35"/>
    <mergeCell ref="I34:J34"/>
    <mergeCell ref="B31:C31"/>
    <mergeCell ref="B32:C32"/>
    <mergeCell ref="P33:Q33"/>
    <mergeCell ref="I30:J30"/>
    <mergeCell ref="P36:Q36"/>
    <mergeCell ref="W36:X36"/>
    <mergeCell ref="A12:A16"/>
    <mergeCell ref="P17:P20"/>
    <mergeCell ref="P21:P26"/>
    <mergeCell ref="W34:X34"/>
    <mergeCell ref="P30:Q30"/>
    <mergeCell ref="P31:Q31"/>
    <mergeCell ref="W35:X35"/>
    <mergeCell ref="A17:A21"/>
    <mergeCell ref="C18:C21"/>
    <mergeCell ref="A22:A26"/>
    <mergeCell ref="B36:C36"/>
    <mergeCell ref="I36:J36"/>
    <mergeCell ref="W33:X33"/>
    <mergeCell ref="I33:J33"/>
    <mergeCell ref="I29:J29"/>
    <mergeCell ref="W29:X29"/>
    <mergeCell ref="A1:AJ1"/>
    <mergeCell ref="W2:Y2"/>
    <mergeCell ref="AD2:AF2"/>
    <mergeCell ref="W7:W11"/>
    <mergeCell ref="A5:A6"/>
    <mergeCell ref="W5:W6"/>
    <mergeCell ref="K3:O3"/>
    <mergeCell ref="AD3:AE3"/>
    <mergeCell ref="Y3:AC3"/>
    <mergeCell ref="I3:J3"/>
    <mergeCell ref="P5:P6"/>
    <mergeCell ref="I7:I16"/>
    <mergeCell ref="P7:P11"/>
    <mergeCell ref="P12:P16"/>
    <mergeCell ref="A7:A11"/>
    <mergeCell ref="B12:B16"/>
    <mergeCell ref="AM3:AN3"/>
    <mergeCell ref="AD5:AD6"/>
    <mergeCell ref="B7:B11"/>
    <mergeCell ref="B3:C3"/>
    <mergeCell ref="I5:I6"/>
    <mergeCell ref="B5:B6"/>
    <mergeCell ref="R3:V3"/>
    <mergeCell ref="P3:Q3"/>
    <mergeCell ref="AF3:AG3"/>
    <mergeCell ref="D3:E3"/>
    <mergeCell ref="AD33:AE33"/>
    <mergeCell ref="I32:J32"/>
    <mergeCell ref="P29:Q29"/>
    <mergeCell ref="AL30:AL34"/>
    <mergeCell ref="AK3:AL3"/>
    <mergeCell ref="W3:X3"/>
    <mergeCell ref="AD17:AD21"/>
    <mergeCell ref="AD7:AD11"/>
    <mergeCell ref="AD12:AD16"/>
    <mergeCell ref="W12:W16"/>
    <mergeCell ref="W32:X32"/>
    <mergeCell ref="W17:W21"/>
    <mergeCell ref="AD30:AE30"/>
    <mergeCell ref="W22:W26"/>
    <mergeCell ref="AD22:AD26"/>
    <mergeCell ref="AD29:AE29"/>
    <mergeCell ref="A38:K38"/>
    <mergeCell ref="A39:X39"/>
    <mergeCell ref="AD36:AE36"/>
    <mergeCell ref="B29:C29"/>
    <mergeCell ref="J18:J21"/>
    <mergeCell ref="I17:I21"/>
    <mergeCell ref="P32:Q32"/>
    <mergeCell ref="I22:I26"/>
    <mergeCell ref="B22:B26"/>
    <mergeCell ref="B30:C30"/>
    <mergeCell ref="AD35:AE35"/>
    <mergeCell ref="AD31:AE31"/>
    <mergeCell ref="AD32:AE32"/>
    <mergeCell ref="W31:X31"/>
    <mergeCell ref="W30:X30"/>
    <mergeCell ref="B17:B21"/>
    <mergeCell ref="O43:P43"/>
    <mergeCell ref="O44:P44"/>
    <mergeCell ref="O45:P45"/>
    <mergeCell ref="O46:P46"/>
    <mergeCell ref="A41:X41"/>
  </mergeCells>
  <phoneticPr fontId="19" type="noConversion"/>
  <printOptions horizontalCentered="1" verticalCentered="1"/>
  <pageMargins left="0.19685039370078741" right="0.19685039370078741" top="0" bottom="0" header="0.19685039370078741" footer="0.19685039370078741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1"/>
  <sheetViews>
    <sheetView zoomScale="82" zoomScaleNormal="82" workbookViewId="0">
      <selection activeCell="C10" sqref="C10"/>
    </sheetView>
  </sheetViews>
  <sheetFormatPr defaultColWidth="8.875" defaultRowHeight="16.5"/>
  <cols>
    <col min="1" max="1" width="8.875" style="3"/>
    <col min="2" max="2" width="9.5" style="3" customWidth="1"/>
    <col min="3" max="3" width="10.625" style="3" customWidth="1"/>
    <col min="4" max="4" width="8.375" style="3" customWidth="1"/>
    <col min="5" max="5" width="5.625" style="3" customWidth="1"/>
    <col min="6" max="8" width="5.625" style="3" hidden="1" customWidth="1"/>
    <col min="9" max="9" width="9.625" style="3" customWidth="1"/>
    <col min="10" max="10" width="10.625" style="3" customWidth="1"/>
    <col min="11" max="11" width="8.5" style="3" customWidth="1"/>
    <col min="12" max="12" width="5.625" style="3" customWidth="1"/>
    <col min="13" max="15" width="5.625" style="3" hidden="1" customWidth="1"/>
    <col min="16" max="16" width="9.625" style="3" customWidth="1"/>
    <col min="17" max="17" width="10.625" style="3" customWidth="1"/>
    <col min="18" max="18" width="8.375" style="3" customWidth="1"/>
    <col min="19" max="19" width="5.625" style="3" customWidth="1"/>
    <col min="20" max="22" width="5.625" style="3" hidden="1" customWidth="1"/>
    <col min="23" max="23" width="9.625" style="3" customWidth="1"/>
    <col min="24" max="24" width="10.875" style="3" customWidth="1"/>
    <col min="25" max="25" width="8.375" style="3" customWidth="1"/>
    <col min="26" max="26" width="5.625" style="3" customWidth="1"/>
    <col min="27" max="29" width="5.625" style="3" hidden="1" customWidth="1"/>
    <col min="30" max="30" width="9.625" style="3" customWidth="1"/>
    <col min="31" max="31" width="10.625" style="3" customWidth="1"/>
    <col min="32" max="32" width="8.375" style="3" customWidth="1"/>
    <col min="33" max="33" width="5.625" style="3" customWidth="1"/>
    <col min="34" max="36" width="5.625" style="3" hidden="1" customWidth="1"/>
    <col min="37" max="16384" width="8.875" style="3"/>
  </cols>
  <sheetData>
    <row r="1" spans="1:62" ht="21" customHeight="1">
      <c r="A1" s="790" t="s">
        <v>305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H1" s="790"/>
      <c r="AI1" s="790"/>
      <c r="AJ1" s="790"/>
      <c r="AK1" s="91"/>
      <c r="AL1" s="91"/>
      <c r="AM1" s="91"/>
      <c r="AN1" s="91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</row>
    <row r="2" spans="1:62" ht="21" customHeight="1" thickBot="1">
      <c r="A2" s="298" t="s">
        <v>375</v>
      </c>
      <c r="B2" s="487"/>
      <c r="C2" s="488"/>
      <c r="D2" s="487"/>
      <c r="E2" s="489"/>
      <c r="F2" s="489"/>
      <c r="G2" s="489"/>
      <c r="H2" s="487"/>
      <c r="I2" s="487"/>
      <c r="J2" s="487"/>
      <c r="K2" s="487"/>
      <c r="L2" s="489"/>
      <c r="M2" s="489"/>
      <c r="N2" s="489"/>
      <c r="O2" s="487"/>
      <c r="P2" s="487"/>
      <c r="Q2" s="487"/>
      <c r="R2" s="487"/>
      <c r="S2" s="489"/>
      <c r="T2" s="489"/>
      <c r="U2" s="489"/>
      <c r="V2" s="487"/>
      <c r="W2" s="833" t="s">
        <v>6</v>
      </c>
      <c r="X2" s="834"/>
      <c r="Y2" s="834"/>
      <c r="Z2" s="489"/>
      <c r="AA2" s="489"/>
      <c r="AB2" s="489"/>
      <c r="AC2" s="487"/>
      <c r="AD2" s="833" t="s">
        <v>8</v>
      </c>
      <c r="AE2" s="833"/>
      <c r="AF2" s="833"/>
      <c r="AG2" s="489"/>
      <c r="AH2" s="489"/>
      <c r="AI2" s="489"/>
      <c r="AJ2" s="487"/>
      <c r="AK2" s="92"/>
      <c r="AL2" s="93"/>
      <c r="AM2" s="100"/>
      <c r="AN2" s="25"/>
      <c r="AO2" s="192"/>
      <c r="AP2" s="92"/>
      <c r="AQ2" s="92"/>
      <c r="AR2" s="92"/>
      <c r="AS2" s="195"/>
      <c r="AT2" s="195"/>
    </row>
    <row r="3" spans="1:62" s="193" customFormat="1" ht="24" customHeight="1" thickBot="1">
      <c r="A3" s="300" t="s">
        <v>80</v>
      </c>
      <c r="B3" s="766">
        <v>46181</v>
      </c>
      <c r="C3" s="767"/>
      <c r="D3" s="835" t="s">
        <v>376</v>
      </c>
      <c r="E3" s="837"/>
      <c r="F3" s="490"/>
      <c r="G3" s="490"/>
      <c r="H3" s="491"/>
      <c r="I3" s="767">
        <v>46182</v>
      </c>
      <c r="J3" s="767"/>
      <c r="K3" s="835" t="s">
        <v>92</v>
      </c>
      <c r="L3" s="836"/>
      <c r="M3" s="836"/>
      <c r="N3" s="836"/>
      <c r="O3" s="836"/>
      <c r="P3" s="766">
        <v>46183</v>
      </c>
      <c r="Q3" s="767"/>
      <c r="R3" s="835" t="s">
        <v>81</v>
      </c>
      <c r="S3" s="837"/>
      <c r="T3" s="490"/>
      <c r="U3" s="490"/>
      <c r="V3" s="490"/>
      <c r="W3" s="767">
        <v>46184</v>
      </c>
      <c r="X3" s="797"/>
      <c r="Y3" s="835" t="s">
        <v>377</v>
      </c>
      <c r="Z3" s="836"/>
      <c r="AA3" s="836"/>
      <c r="AB3" s="836"/>
      <c r="AC3" s="837"/>
      <c r="AD3" s="766">
        <v>46185</v>
      </c>
      <c r="AE3" s="767"/>
      <c r="AF3" s="835" t="s">
        <v>33</v>
      </c>
      <c r="AG3" s="836"/>
      <c r="AH3" s="836"/>
      <c r="AI3" s="836"/>
      <c r="AJ3" s="837"/>
      <c r="AK3" s="122"/>
      <c r="AL3" s="123"/>
      <c r="AM3" s="100"/>
      <c r="AN3" s="25"/>
      <c r="AO3" s="192"/>
      <c r="AP3" s="194"/>
      <c r="AQ3" s="194"/>
      <c r="AR3" s="192"/>
      <c r="AS3" s="192"/>
      <c r="AT3" s="192"/>
    </row>
    <row r="4" spans="1:62" ht="20.100000000000001" customHeight="1">
      <c r="A4" s="492" t="s">
        <v>27</v>
      </c>
      <c r="B4" s="315" t="s">
        <v>378</v>
      </c>
      <c r="C4" s="312" t="s">
        <v>34</v>
      </c>
      <c r="D4" s="312" t="s">
        <v>379</v>
      </c>
      <c r="E4" s="310" t="s">
        <v>46</v>
      </c>
      <c r="F4" s="308" t="s">
        <v>67</v>
      </c>
      <c r="G4" s="309" t="s">
        <v>68</v>
      </c>
      <c r="H4" s="310" t="s">
        <v>69</v>
      </c>
      <c r="I4" s="311" t="s">
        <v>378</v>
      </c>
      <c r="J4" s="312" t="s">
        <v>34</v>
      </c>
      <c r="K4" s="312" t="s">
        <v>379</v>
      </c>
      <c r="L4" s="314" t="s">
        <v>46</v>
      </c>
      <c r="M4" s="312" t="s">
        <v>67</v>
      </c>
      <c r="N4" s="309" t="s">
        <v>68</v>
      </c>
      <c r="O4" s="313" t="s">
        <v>69</v>
      </c>
      <c r="P4" s="315" t="s">
        <v>378</v>
      </c>
      <c r="Q4" s="312" t="s">
        <v>34</v>
      </c>
      <c r="R4" s="312" t="s">
        <v>379</v>
      </c>
      <c r="S4" s="310" t="s">
        <v>46</v>
      </c>
      <c r="T4" s="493" t="s">
        <v>67</v>
      </c>
      <c r="U4" s="309" t="s">
        <v>68</v>
      </c>
      <c r="V4" s="310" t="s">
        <v>69</v>
      </c>
      <c r="W4" s="494" t="s">
        <v>378</v>
      </c>
      <c r="X4" s="312" t="s">
        <v>34</v>
      </c>
      <c r="Y4" s="495" t="s">
        <v>379</v>
      </c>
      <c r="Z4" s="314" t="s">
        <v>46</v>
      </c>
      <c r="AA4" s="312" t="s">
        <v>67</v>
      </c>
      <c r="AB4" s="309" t="s">
        <v>68</v>
      </c>
      <c r="AC4" s="310" t="s">
        <v>69</v>
      </c>
      <c r="AD4" s="496" t="s">
        <v>378</v>
      </c>
      <c r="AE4" s="312" t="s">
        <v>34</v>
      </c>
      <c r="AF4" s="495" t="s">
        <v>379</v>
      </c>
      <c r="AG4" s="307" t="s">
        <v>46</v>
      </c>
      <c r="AH4" s="308" t="s">
        <v>67</v>
      </c>
      <c r="AI4" s="309" t="s">
        <v>68</v>
      </c>
      <c r="AJ4" s="310" t="s">
        <v>69</v>
      </c>
      <c r="AK4" s="5"/>
      <c r="AL4" s="192"/>
      <c r="AM4" s="100"/>
      <c r="AN4" s="25"/>
      <c r="AO4" s="192"/>
      <c r="AP4" s="194"/>
      <c r="AQ4" s="151"/>
      <c r="AR4" s="195"/>
      <c r="AS4" s="195"/>
      <c r="AT4" s="195"/>
    </row>
    <row r="5" spans="1:62" s="95" customFormat="1" ht="20.100000000000001" customHeight="1">
      <c r="A5" s="838" t="s">
        <v>3</v>
      </c>
      <c r="B5" s="820" t="s">
        <v>132</v>
      </c>
      <c r="C5" s="340" t="s">
        <v>97</v>
      </c>
      <c r="D5" s="497">
        <v>90</v>
      </c>
      <c r="E5" s="297">
        <f t="shared" ref="E5:E9" si="0">D5*468/1000</f>
        <v>42.12</v>
      </c>
      <c r="F5" s="498">
        <f>D5/20</f>
        <v>4.5</v>
      </c>
      <c r="G5" s="499"/>
      <c r="H5" s="321"/>
      <c r="I5" s="819" t="s">
        <v>197</v>
      </c>
      <c r="J5" s="500" t="s">
        <v>198</v>
      </c>
      <c r="K5" s="501">
        <v>150</v>
      </c>
      <c r="L5" s="502">
        <f t="shared" ref="L5" si="1">K5*468/1000</f>
        <v>70.2</v>
      </c>
      <c r="M5" s="499">
        <f>K5/25</f>
        <v>6</v>
      </c>
      <c r="N5" s="503"/>
      <c r="O5" s="323"/>
      <c r="P5" s="782" t="s">
        <v>32</v>
      </c>
      <c r="Q5" s="316" t="s">
        <v>97</v>
      </c>
      <c r="R5" s="320">
        <v>80</v>
      </c>
      <c r="S5" s="502">
        <f t="shared" ref="S5:S6" si="2">R5*468/1000</f>
        <v>37.44</v>
      </c>
      <c r="T5" s="499">
        <f>R5/20</f>
        <v>4</v>
      </c>
      <c r="U5" s="504"/>
      <c r="V5" s="505"/>
      <c r="W5" s="782" t="s">
        <v>32</v>
      </c>
      <c r="X5" s="316" t="s">
        <v>97</v>
      </c>
      <c r="Y5" s="320">
        <v>90</v>
      </c>
      <c r="Z5" s="502">
        <f t="shared" ref="Z5:Z8" si="3">Y5*468/1000</f>
        <v>42.12</v>
      </c>
      <c r="AA5" s="499">
        <f>Y5/20</f>
        <v>4.5</v>
      </c>
      <c r="AB5" s="320"/>
      <c r="AC5" s="323"/>
      <c r="AD5" s="782" t="s">
        <v>32</v>
      </c>
      <c r="AE5" s="316" t="s">
        <v>97</v>
      </c>
      <c r="AF5" s="320">
        <v>70</v>
      </c>
      <c r="AG5" s="297">
        <f t="shared" ref="AG5:AG11" si="4">AF5*468/1000</f>
        <v>32.76</v>
      </c>
      <c r="AH5" s="498">
        <f>AF5/20</f>
        <v>3.5</v>
      </c>
      <c r="AI5" s="320"/>
      <c r="AJ5" s="321"/>
      <c r="AK5" s="79"/>
      <c r="AL5" s="79"/>
      <c r="AM5" s="100"/>
      <c r="AN5" s="25"/>
      <c r="AO5" s="192"/>
      <c r="AP5" s="194"/>
      <c r="AQ5" s="70"/>
      <c r="AR5" s="79"/>
      <c r="AS5" s="79"/>
      <c r="AT5" s="79"/>
    </row>
    <row r="6" spans="1:62" s="95" customFormat="1" ht="20.100000000000001" customHeight="1">
      <c r="A6" s="839"/>
      <c r="B6" s="820"/>
      <c r="C6" s="340" t="s">
        <v>63</v>
      </c>
      <c r="D6" s="497">
        <v>20</v>
      </c>
      <c r="E6" s="297">
        <f t="shared" si="0"/>
        <v>9.36</v>
      </c>
      <c r="F6" s="498">
        <f>D6/20</f>
        <v>1</v>
      </c>
      <c r="G6" s="499"/>
      <c r="H6" s="321"/>
      <c r="I6" s="819"/>
      <c r="J6" s="500"/>
      <c r="K6" s="497"/>
      <c r="L6" s="506"/>
      <c r="M6" s="503"/>
      <c r="N6" s="503"/>
      <c r="O6" s="323"/>
      <c r="P6" s="818"/>
      <c r="Q6" s="316" t="s">
        <v>63</v>
      </c>
      <c r="R6" s="320">
        <v>20</v>
      </c>
      <c r="S6" s="502">
        <f t="shared" si="2"/>
        <v>9.36</v>
      </c>
      <c r="T6" s="499">
        <f>R6/20</f>
        <v>1</v>
      </c>
      <c r="U6" s="504"/>
      <c r="V6" s="505"/>
      <c r="W6" s="818"/>
      <c r="X6" s="316" t="s">
        <v>63</v>
      </c>
      <c r="Y6" s="320">
        <v>20</v>
      </c>
      <c r="Z6" s="502">
        <f t="shared" si="3"/>
        <v>9.36</v>
      </c>
      <c r="AA6" s="499">
        <f>Y6/20</f>
        <v>1</v>
      </c>
      <c r="AB6" s="320"/>
      <c r="AC6" s="323"/>
      <c r="AD6" s="818"/>
      <c r="AE6" s="316" t="s">
        <v>63</v>
      </c>
      <c r="AF6" s="320">
        <v>20</v>
      </c>
      <c r="AG6" s="297">
        <f t="shared" si="4"/>
        <v>9.36</v>
      </c>
      <c r="AH6" s="498">
        <f>AF6/20</f>
        <v>1</v>
      </c>
      <c r="AI6" s="320"/>
      <c r="AJ6" s="321"/>
      <c r="AK6" s="79"/>
      <c r="AL6" s="79"/>
      <c r="AM6" s="100"/>
      <c r="AN6" s="25"/>
      <c r="AO6" s="124"/>
      <c r="AP6" s="79"/>
      <c r="AQ6" s="70"/>
      <c r="AR6" s="79"/>
      <c r="AS6" s="79"/>
      <c r="AT6" s="79"/>
    </row>
    <row r="7" spans="1:62" s="95" customFormat="1" ht="20.100000000000001" customHeight="1">
      <c r="A7" s="838" t="s">
        <v>28</v>
      </c>
      <c r="B7" s="843" t="s">
        <v>134</v>
      </c>
      <c r="C7" s="500" t="s">
        <v>103</v>
      </c>
      <c r="D7" s="497">
        <v>45</v>
      </c>
      <c r="E7" s="297">
        <f t="shared" si="0"/>
        <v>21.06</v>
      </c>
      <c r="F7" s="498"/>
      <c r="G7" s="499"/>
      <c r="H7" s="321">
        <f>D7/100</f>
        <v>0.45</v>
      </c>
      <c r="I7" s="827" t="s">
        <v>199</v>
      </c>
      <c r="J7" s="500" t="s">
        <v>109</v>
      </c>
      <c r="K7" s="497">
        <v>50</v>
      </c>
      <c r="L7" s="502">
        <f t="shared" ref="L7:L15" si="5">K7*468/1000</f>
        <v>23.4</v>
      </c>
      <c r="M7" s="507"/>
      <c r="N7" s="507">
        <f>K7/35</f>
        <v>1.4285714285714286</v>
      </c>
      <c r="O7" s="508"/>
      <c r="P7" s="830" t="s">
        <v>283</v>
      </c>
      <c r="Q7" s="509" t="s">
        <v>281</v>
      </c>
      <c r="R7" s="510">
        <v>78</v>
      </c>
      <c r="S7" s="511">
        <v>39</v>
      </c>
      <c r="T7" s="316"/>
      <c r="U7" s="316">
        <f>R7/35</f>
        <v>2.2285714285714286</v>
      </c>
      <c r="V7" s="321"/>
      <c r="W7" s="824" t="s">
        <v>148</v>
      </c>
      <c r="X7" s="320" t="s">
        <v>147</v>
      </c>
      <c r="Y7" s="320">
        <v>70</v>
      </c>
      <c r="Z7" s="502">
        <f t="shared" si="3"/>
        <v>32.76</v>
      </c>
      <c r="AA7" s="507"/>
      <c r="AB7" s="507">
        <f>Y7/35</f>
        <v>2</v>
      </c>
      <c r="AC7" s="508"/>
      <c r="AD7" s="824" t="s">
        <v>143</v>
      </c>
      <c r="AE7" s="377" t="s">
        <v>144</v>
      </c>
      <c r="AF7" s="377">
        <v>20</v>
      </c>
      <c r="AG7" s="297">
        <f t="shared" si="4"/>
        <v>9.36</v>
      </c>
      <c r="AH7" s="512">
        <f>AF7/35</f>
        <v>0.5714285714285714</v>
      </c>
      <c r="AI7" s="377"/>
      <c r="AJ7" s="321"/>
      <c r="AM7" s="79"/>
      <c r="AN7" s="79"/>
      <c r="AO7" s="79"/>
      <c r="AP7" s="79"/>
      <c r="AQ7" s="70"/>
      <c r="AR7" s="79"/>
      <c r="AS7" s="79"/>
      <c r="AT7" s="79"/>
    </row>
    <row r="8" spans="1:62" s="95" customFormat="1" ht="20.100000000000001" customHeight="1">
      <c r="A8" s="838"/>
      <c r="B8" s="843"/>
      <c r="C8" s="500" t="s">
        <v>129</v>
      </c>
      <c r="D8" s="497">
        <v>85</v>
      </c>
      <c r="E8" s="297">
        <f>D8*468/1000</f>
        <v>39.78</v>
      </c>
      <c r="F8" s="498"/>
      <c r="G8" s="499">
        <f>D8/35</f>
        <v>2.4285714285714284</v>
      </c>
      <c r="H8" s="321"/>
      <c r="I8" s="828"/>
      <c r="J8" s="500" t="s">
        <v>141</v>
      </c>
      <c r="K8" s="497">
        <v>25</v>
      </c>
      <c r="L8" s="502">
        <f t="shared" si="5"/>
        <v>11.7</v>
      </c>
      <c r="M8" s="513"/>
      <c r="N8" s="507"/>
      <c r="O8" s="323">
        <f>K8/100</f>
        <v>0.25</v>
      </c>
      <c r="P8" s="831"/>
      <c r="Q8" s="514" t="s">
        <v>313</v>
      </c>
      <c r="R8" s="510">
        <v>40</v>
      </c>
      <c r="S8" s="511">
        <v>20</v>
      </c>
      <c r="T8" s="316"/>
      <c r="U8" s="316"/>
      <c r="V8" s="321">
        <f>R8/100</f>
        <v>0.4</v>
      </c>
      <c r="W8" s="825"/>
      <c r="X8" s="320" t="s">
        <v>130</v>
      </c>
      <c r="Y8" s="320">
        <v>40</v>
      </c>
      <c r="Z8" s="502">
        <f t="shared" si="3"/>
        <v>18.72</v>
      </c>
      <c r="AA8" s="507">
        <f>Y8/90</f>
        <v>0.44444444444444442</v>
      </c>
      <c r="AB8" s="377"/>
      <c r="AC8" s="323"/>
      <c r="AD8" s="825"/>
      <c r="AE8" s="377" t="s">
        <v>117</v>
      </c>
      <c r="AF8" s="377">
        <v>15</v>
      </c>
      <c r="AG8" s="297">
        <f t="shared" si="4"/>
        <v>7.02</v>
      </c>
      <c r="AH8" s="515"/>
      <c r="AI8" s="377"/>
      <c r="AJ8" s="321">
        <f>AF8/100</f>
        <v>0.15</v>
      </c>
      <c r="AM8" s="79"/>
      <c r="AN8" s="79"/>
      <c r="AO8" s="79"/>
      <c r="AP8" s="79"/>
      <c r="AQ8" s="70"/>
      <c r="AR8" s="79"/>
      <c r="AS8" s="79"/>
      <c r="AT8" s="79"/>
    </row>
    <row r="9" spans="1:62" s="95" customFormat="1" ht="20.100000000000001" customHeight="1">
      <c r="A9" s="838"/>
      <c r="B9" s="843"/>
      <c r="C9" s="500" t="s">
        <v>100</v>
      </c>
      <c r="D9" s="497">
        <v>1</v>
      </c>
      <c r="E9" s="297">
        <f t="shared" si="0"/>
        <v>0.46800000000000003</v>
      </c>
      <c r="F9" s="498"/>
      <c r="G9" s="499"/>
      <c r="H9" s="321">
        <f>D9/100</f>
        <v>0.01</v>
      </c>
      <c r="I9" s="828"/>
      <c r="J9" s="500" t="s">
        <v>30</v>
      </c>
      <c r="K9" s="497">
        <v>5</v>
      </c>
      <c r="L9" s="502">
        <f t="shared" si="5"/>
        <v>2.34</v>
      </c>
      <c r="M9" s="513"/>
      <c r="N9" s="507"/>
      <c r="O9" s="323">
        <f>K9/100</f>
        <v>0.05</v>
      </c>
      <c r="P9" s="831"/>
      <c r="Q9" s="500" t="s">
        <v>30</v>
      </c>
      <c r="R9" s="497">
        <v>6</v>
      </c>
      <c r="S9" s="516">
        <f t="shared" ref="S9" si="6">R9*446/1000</f>
        <v>2.6760000000000002</v>
      </c>
      <c r="T9" s="498"/>
      <c r="U9" s="499"/>
      <c r="V9" s="321">
        <f>R9/100</f>
        <v>0.06</v>
      </c>
      <c r="W9" s="825"/>
      <c r="X9" s="320" t="s">
        <v>205</v>
      </c>
      <c r="Y9" s="320"/>
      <c r="Z9" s="517" t="s">
        <v>277</v>
      </c>
      <c r="AA9" s="507"/>
      <c r="AB9" s="377"/>
      <c r="AC9" s="323"/>
      <c r="AD9" s="825"/>
      <c r="AE9" s="377" t="s">
        <v>145</v>
      </c>
      <c r="AF9" s="377">
        <v>85</v>
      </c>
      <c r="AG9" s="297">
        <f t="shared" si="4"/>
        <v>39.78</v>
      </c>
      <c r="AH9" s="515"/>
      <c r="AI9" s="377">
        <f>AF9*0.8/35</f>
        <v>1.9428571428571428</v>
      </c>
      <c r="AJ9" s="321"/>
      <c r="AL9" s="219"/>
      <c r="AM9" s="253"/>
      <c r="AN9" s="254"/>
      <c r="AO9" s="255"/>
      <c r="AP9" s="256"/>
      <c r="AQ9" s="256"/>
      <c r="AR9" s="257"/>
      <c r="AS9" s="258"/>
      <c r="AT9" s="258"/>
    </row>
    <row r="10" spans="1:62" s="95" customFormat="1" ht="20.100000000000001" customHeight="1">
      <c r="A10" s="838"/>
      <c r="B10" s="843"/>
      <c r="C10" s="500"/>
      <c r="D10" s="497"/>
      <c r="E10" s="297"/>
      <c r="F10" s="498"/>
      <c r="G10" s="499"/>
      <c r="H10" s="321"/>
      <c r="I10" s="828"/>
      <c r="J10" s="500" t="s">
        <v>104</v>
      </c>
      <c r="K10" s="497">
        <v>65</v>
      </c>
      <c r="L10" s="502">
        <f t="shared" si="5"/>
        <v>30.42</v>
      </c>
      <c r="M10" s="513"/>
      <c r="N10" s="507"/>
      <c r="O10" s="323">
        <f>K10/100</f>
        <v>0.65</v>
      </c>
      <c r="P10" s="831"/>
      <c r="Q10" s="511" t="s">
        <v>108</v>
      </c>
      <c r="R10" s="510">
        <v>2</v>
      </c>
      <c r="S10" s="511">
        <v>1</v>
      </c>
      <c r="T10" s="316"/>
      <c r="U10" s="316"/>
      <c r="V10" s="321">
        <f>R10/100</f>
        <v>0.02</v>
      </c>
      <c r="W10" s="825"/>
      <c r="X10" s="320"/>
      <c r="Y10" s="320"/>
      <c r="Z10" s="518"/>
      <c r="AA10" s="507"/>
      <c r="AB10" s="377"/>
      <c r="AC10" s="323"/>
      <c r="AD10" s="825"/>
      <c r="AE10" s="377" t="s">
        <v>146</v>
      </c>
      <c r="AF10" s="377">
        <v>20</v>
      </c>
      <c r="AG10" s="297">
        <f t="shared" si="4"/>
        <v>9.36</v>
      </c>
      <c r="AH10" s="515">
        <f>AF10/70</f>
        <v>0.2857142857142857</v>
      </c>
      <c r="AI10" s="377"/>
      <c r="AJ10" s="321"/>
      <c r="AL10" s="219"/>
      <c r="AM10" s="253"/>
      <c r="AN10" s="254"/>
      <c r="AO10" s="255"/>
      <c r="AP10" s="256"/>
      <c r="AQ10" s="256"/>
      <c r="AR10" s="257"/>
      <c r="AS10" s="258"/>
      <c r="AT10" s="258"/>
    </row>
    <row r="11" spans="1:62" s="95" customFormat="1" ht="20.100000000000001" customHeight="1">
      <c r="A11" s="838"/>
      <c r="B11" s="843"/>
      <c r="C11" s="500"/>
      <c r="D11" s="497"/>
      <c r="E11" s="297"/>
      <c r="F11" s="498"/>
      <c r="G11" s="499"/>
      <c r="H11" s="321"/>
      <c r="I11" s="828"/>
      <c r="J11" s="500" t="s">
        <v>112</v>
      </c>
      <c r="K11" s="497">
        <v>20</v>
      </c>
      <c r="L11" s="502">
        <f t="shared" si="5"/>
        <v>9.36</v>
      </c>
      <c r="M11" s="513"/>
      <c r="N11" s="507">
        <f>K11/50</f>
        <v>0.4</v>
      </c>
      <c r="O11" s="323"/>
      <c r="P11" s="832"/>
      <c r="Q11" s="220"/>
      <c r="R11" s="221"/>
      <c r="S11" s="268"/>
      <c r="T11" s="395"/>
      <c r="U11" s="316"/>
      <c r="V11" s="321"/>
      <c r="W11" s="826"/>
      <c r="X11" s="320"/>
      <c r="Y11" s="320"/>
      <c r="Z11" s="517"/>
      <c r="AA11" s="507"/>
      <c r="AB11" s="377"/>
      <c r="AC11" s="323"/>
      <c r="AD11" s="826"/>
      <c r="AE11" s="377" t="s">
        <v>280</v>
      </c>
      <c r="AF11" s="377">
        <v>5</v>
      </c>
      <c r="AG11" s="297">
        <f t="shared" si="4"/>
        <v>2.34</v>
      </c>
      <c r="AH11" s="515"/>
      <c r="AI11" s="377"/>
      <c r="AJ11" s="321">
        <f>AF11/100</f>
        <v>0.05</v>
      </c>
      <c r="AL11" s="219"/>
      <c r="AM11" s="253"/>
      <c r="AN11" s="254"/>
      <c r="AO11" s="255"/>
      <c r="AP11" s="256"/>
      <c r="AQ11" s="256"/>
      <c r="AR11" s="259"/>
      <c r="AS11" s="258"/>
      <c r="AT11" s="258"/>
    </row>
    <row r="12" spans="1:62" s="95" customFormat="1" ht="20.100000000000001" customHeight="1">
      <c r="A12" s="840" t="s">
        <v>29</v>
      </c>
      <c r="B12" s="824" t="s">
        <v>153</v>
      </c>
      <c r="C12" s="320" t="s">
        <v>120</v>
      </c>
      <c r="D12" s="320">
        <v>50</v>
      </c>
      <c r="E12" s="297">
        <f t="shared" ref="E12:E16" si="7">D12*468/1000</f>
        <v>23.4</v>
      </c>
      <c r="F12" s="498"/>
      <c r="G12" s="320"/>
      <c r="H12" s="321">
        <f>D12/100</f>
        <v>0.5</v>
      </c>
      <c r="I12" s="828"/>
      <c r="J12" s="500" t="s">
        <v>103</v>
      </c>
      <c r="K12" s="497">
        <v>20</v>
      </c>
      <c r="L12" s="502">
        <f t="shared" si="5"/>
        <v>9.36</v>
      </c>
      <c r="M12" s="513"/>
      <c r="N12" s="507"/>
      <c r="O12" s="323">
        <f>K12/100</f>
        <v>0.2</v>
      </c>
      <c r="P12" s="853" t="s">
        <v>135</v>
      </c>
      <c r="Q12" s="500" t="s">
        <v>106</v>
      </c>
      <c r="R12" s="497">
        <v>30</v>
      </c>
      <c r="S12" s="516">
        <f t="shared" ref="S12:S15" si="8">R12*446/1000</f>
        <v>13.38</v>
      </c>
      <c r="T12" s="498">
        <f>R12/85</f>
        <v>0.35294117647058826</v>
      </c>
      <c r="U12" s="499"/>
      <c r="V12" s="440"/>
      <c r="W12" s="830" t="s">
        <v>282</v>
      </c>
      <c r="X12" s="511" t="s">
        <v>206</v>
      </c>
      <c r="Y12" s="510">
        <v>16</v>
      </c>
      <c r="Z12" s="519">
        <v>8</v>
      </c>
      <c r="AA12" s="316"/>
      <c r="AB12" s="316"/>
      <c r="AC12" s="321">
        <f>Y12/100</f>
        <v>0.16</v>
      </c>
      <c r="AD12" s="798" t="s">
        <v>322</v>
      </c>
      <c r="AE12" s="330" t="s">
        <v>323</v>
      </c>
      <c r="AF12" s="330">
        <v>25</v>
      </c>
      <c r="AG12" s="440"/>
      <c r="AH12" s="520"/>
      <c r="AI12" s="521">
        <f>AF12/100</f>
        <v>0.25</v>
      </c>
      <c r="AJ12" s="522"/>
      <c r="AL12" s="219"/>
      <c r="AM12" s="253"/>
      <c r="AN12" s="254"/>
      <c r="AO12" s="255"/>
      <c r="AP12" s="256"/>
      <c r="AQ12" s="256"/>
      <c r="AR12" s="257"/>
      <c r="AS12" s="258"/>
      <c r="AT12" s="258"/>
    </row>
    <row r="13" spans="1:62" s="95" customFormat="1" ht="19.5" customHeight="1">
      <c r="A13" s="838"/>
      <c r="B13" s="825"/>
      <c r="C13" s="320" t="s">
        <v>146</v>
      </c>
      <c r="D13" s="320">
        <v>20</v>
      </c>
      <c r="E13" s="297">
        <f t="shared" si="7"/>
        <v>9.36</v>
      </c>
      <c r="F13" s="523">
        <f>D13/70</f>
        <v>0.2857142857142857</v>
      </c>
      <c r="G13" s="320"/>
      <c r="H13" s="321"/>
      <c r="I13" s="828"/>
      <c r="J13" s="500" t="s">
        <v>276</v>
      </c>
      <c r="K13" s="497">
        <v>5</v>
      </c>
      <c r="L13" s="502">
        <f t="shared" si="5"/>
        <v>2.34</v>
      </c>
      <c r="M13" s="513"/>
      <c r="N13" s="507"/>
      <c r="O13" s="323">
        <f>K13/100</f>
        <v>0.05</v>
      </c>
      <c r="P13" s="854"/>
      <c r="Q13" s="500" t="s">
        <v>130</v>
      </c>
      <c r="R13" s="497">
        <v>50</v>
      </c>
      <c r="S13" s="516">
        <f t="shared" si="8"/>
        <v>22.3</v>
      </c>
      <c r="T13" s="498"/>
      <c r="U13" s="499"/>
      <c r="V13" s="440"/>
      <c r="W13" s="831"/>
      <c r="X13" s="511" t="s">
        <v>109</v>
      </c>
      <c r="Y13" s="510">
        <v>14</v>
      </c>
      <c r="Z13" s="519">
        <v>7</v>
      </c>
      <c r="AA13" s="316"/>
      <c r="AB13" s="355">
        <f>Y13/35</f>
        <v>0.4</v>
      </c>
      <c r="AC13" s="321"/>
      <c r="AD13" s="799"/>
      <c r="AE13" s="524" t="s">
        <v>324</v>
      </c>
      <c r="AF13" s="330">
        <v>8</v>
      </c>
      <c r="AG13" s="440"/>
      <c r="AH13" s="520"/>
      <c r="AI13" s="521">
        <f>AF13/100</f>
        <v>0.08</v>
      </c>
      <c r="AJ13" s="522"/>
      <c r="AL13" s="219"/>
      <c r="AM13" s="253"/>
      <c r="AN13" s="254"/>
      <c r="AO13" s="255"/>
      <c r="AP13" s="256"/>
      <c r="AQ13" s="256"/>
      <c r="AR13" s="257"/>
      <c r="AS13" s="258"/>
      <c r="AT13" s="258"/>
    </row>
    <row r="14" spans="1:62" s="95" customFormat="1" ht="20.100000000000001" customHeight="1">
      <c r="A14" s="838"/>
      <c r="B14" s="825"/>
      <c r="C14" s="320" t="s">
        <v>149</v>
      </c>
      <c r="D14" s="320">
        <v>22</v>
      </c>
      <c r="E14" s="297">
        <f t="shared" si="7"/>
        <v>10.295999999999999</v>
      </c>
      <c r="F14" s="498">
        <f>D14/85</f>
        <v>0.25882352941176473</v>
      </c>
      <c r="G14" s="377"/>
      <c r="H14" s="321"/>
      <c r="I14" s="828"/>
      <c r="J14" s="500" t="s">
        <v>107</v>
      </c>
      <c r="K14" s="497">
        <v>1</v>
      </c>
      <c r="L14" s="502">
        <f t="shared" si="5"/>
        <v>0.46800000000000003</v>
      </c>
      <c r="M14" s="513"/>
      <c r="N14" s="507"/>
      <c r="O14" s="323">
        <f>K14/100</f>
        <v>0.01</v>
      </c>
      <c r="P14" s="854"/>
      <c r="Q14" s="500" t="s">
        <v>30</v>
      </c>
      <c r="R14" s="497">
        <v>6</v>
      </c>
      <c r="S14" s="516">
        <f t="shared" si="8"/>
        <v>2.6760000000000002</v>
      </c>
      <c r="T14" s="498"/>
      <c r="U14" s="499"/>
      <c r="V14" s="321">
        <f>R14/100</f>
        <v>0.06</v>
      </c>
      <c r="W14" s="831"/>
      <c r="X14" s="511" t="s">
        <v>103</v>
      </c>
      <c r="Y14" s="511">
        <v>30</v>
      </c>
      <c r="Z14" s="525">
        <v>15</v>
      </c>
      <c r="AA14" s="316"/>
      <c r="AB14" s="316"/>
      <c r="AC14" s="321">
        <f>Y14/100</f>
        <v>0.3</v>
      </c>
      <c r="AD14" s="799"/>
      <c r="AE14" s="330" t="s">
        <v>325</v>
      </c>
      <c r="AF14" s="330">
        <v>15</v>
      </c>
      <c r="AG14" s="440">
        <f>AF14/100</f>
        <v>0.15</v>
      </c>
      <c r="AH14" s="520"/>
      <c r="AI14" s="521"/>
      <c r="AJ14" s="522"/>
      <c r="AL14" s="260"/>
      <c r="AM14" s="98"/>
      <c r="AN14" s="261"/>
      <c r="AO14" s="261"/>
      <c r="AP14" s="262"/>
      <c r="AQ14" s="262"/>
      <c r="AR14" s="258"/>
      <c r="AS14" s="258"/>
      <c r="AT14" s="258"/>
    </row>
    <row r="15" spans="1:62" s="95" customFormat="1" ht="20.100000000000001" customHeight="1">
      <c r="A15" s="838"/>
      <c r="B15" s="825"/>
      <c r="C15" s="320" t="s">
        <v>150</v>
      </c>
      <c r="D15" s="320">
        <v>25</v>
      </c>
      <c r="E15" s="297">
        <f t="shared" si="7"/>
        <v>11.7</v>
      </c>
      <c r="F15" s="498"/>
      <c r="G15" s="377">
        <f>D15/55</f>
        <v>0.45454545454545453</v>
      </c>
      <c r="H15" s="321"/>
      <c r="I15" s="828"/>
      <c r="J15" s="500" t="s">
        <v>108</v>
      </c>
      <c r="K15" s="497">
        <v>5</v>
      </c>
      <c r="L15" s="502">
        <f t="shared" si="5"/>
        <v>2.34</v>
      </c>
      <c r="M15" s="513"/>
      <c r="N15" s="507"/>
      <c r="O15" s="323">
        <f>K15/100</f>
        <v>0.05</v>
      </c>
      <c r="P15" s="854"/>
      <c r="Q15" s="500" t="s">
        <v>155</v>
      </c>
      <c r="R15" s="497">
        <v>10</v>
      </c>
      <c r="S15" s="516">
        <f t="shared" si="8"/>
        <v>4.46</v>
      </c>
      <c r="T15" s="498"/>
      <c r="U15" s="499">
        <f>R15/35</f>
        <v>0.2857142857142857</v>
      </c>
      <c r="V15" s="440"/>
      <c r="W15" s="831"/>
      <c r="X15" s="511" t="s">
        <v>188</v>
      </c>
      <c r="Y15" s="510">
        <v>14</v>
      </c>
      <c r="Z15" s="519">
        <v>7</v>
      </c>
      <c r="AA15" s="316"/>
      <c r="AB15" s="316"/>
      <c r="AC15" s="321">
        <f>Y15/100</f>
        <v>0.14000000000000001</v>
      </c>
      <c r="AD15" s="799"/>
      <c r="AE15" s="330" t="s">
        <v>326</v>
      </c>
      <c r="AF15" s="330">
        <v>18</v>
      </c>
      <c r="AG15" s="440"/>
      <c r="AH15" s="520">
        <f>AF15/35</f>
        <v>0.51428571428571423</v>
      </c>
      <c r="AI15" s="521"/>
      <c r="AJ15" s="522"/>
      <c r="AL15" s="260"/>
      <c r="AM15" s="98"/>
      <c r="AN15" s="263"/>
      <c r="AO15" s="263"/>
      <c r="AP15" s="264"/>
      <c r="AQ15" s="264"/>
      <c r="AR15" s="258"/>
      <c r="AS15" s="258"/>
      <c r="AT15" s="258"/>
    </row>
    <row r="16" spans="1:62" s="95" customFormat="1" ht="20.100000000000001" customHeight="1">
      <c r="A16" s="838"/>
      <c r="B16" s="826"/>
      <c r="C16" s="320" t="s">
        <v>108</v>
      </c>
      <c r="D16" s="320">
        <v>10</v>
      </c>
      <c r="E16" s="297">
        <f t="shared" si="7"/>
        <v>4.68</v>
      </c>
      <c r="F16" s="523"/>
      <c r="G16" s="320"/>
      <c r="H16" s="321">
        <f>D16/100</f>
        <v>0.1</v>
      </c>
      <c r="I16" s="829"/>
      <c r="J16" s="500"/>
      <c r="K16" s="497"/>
      <c r="L16" s="516"/>
      <c r="M16" s="513"/>
      <c r="N16" s="507"/>
      <c r="O16" s="323"/>
      <c r="P16" s="855"/>
      <c r="Q16" s="500"/>
      <c r="R16" s="497"/>
      <c r="S16" s="516"/>
      <c r="T16" s="498"/>
      <c r="U16" s="499"/>
      <c r="V16" s="440"/>
      <c r="W16" s="832"/>
      <c r="X16" s="511" t="s">
        <v>117</v>
      </c>
      <c r="Y16" s="510">
        <v>12</v>
      </c>
      <c r="Z16" s="519">
        <v>6</v>
      </c>
      <c r="AA16" s="316"/>
      <c r="AB16" s="316"/>
      <c r="AC16" s="321">
        <f>Y16/100</f>
        <v>0.12</v>
      </c>
      <c r="AD16" s="800"/>
      <c r="AE16" s="330" t="s">
        <v>327</v>
      </c>
      <c r="AF16" s="330">
        <v>10</v>
      </c>
      <c r="AG16" s="440"/>
      <c r="AH16" s="520">
        <f>AF16/35</f>
        <v>0.2857142857142857</v>
      </c>
      <c r="AI16" s="521"/>
      <c r="AJ16" s="522"/>
      <c r="AL16" s="110"/>
      <c r="AM16" s="265"/>
      <c r="AN16" s="266"/>
      <c r="AO16" s="266"/>
      <c r="AP16" s="260"/>
      <c r="AQ16" s="260"/>
      <c r="AR16" s="259"/>
      <c r="AS16" s="258"/>
      <c r="AT16" s="258"/>
    </row>
    <row r="17" spans="1:46" ht="20.100000000000001" customHeight="1">
      <c r="A17" s="801" t="s">
        <v>40</v>
      </c>
      <c r="B17" s="843" t="s">
        <v>136</v>
      </c>
      <c r="C17" s="326" t="s">
        <v>267</v>
      </c>
      <c r="D17" s="326">
        <v>85</v>
      </c>
      <c r="E17" s="364">
        <f>D17*468/1000</f>
        <v>39.78</v>
      </c>
      <c r="F17" s="498"/>
      <c r="G17" s="499"/>
      <c r="H17" s="321">
        <f>D17/100</f>
        <v>0.85</v>
      </c>
      <c r="I17" s="844" t="s">
        <v>200</v>
      </c>
      <c r="J17" s="500" t="s">
        <v>99</v>
      </c>
      <c r="K17" s="497">
        <v>65</v>
      </c>
      <c r="L17" s="502">
        <f t="shared" ref="L17" si="9">K17*468/1000</f>
        <v>30.42</v>
      </c>
      <c r="M17" s="526"/>
      <c r="N17" s="507">
        <f>K17/55</f>
        <v>1.1818181818181819</v>
      </c>
      <c r="O17" s="323"/>
      <c r="P17" s="758" t="s">
        <v>275</v>
      </c>
      <c r="Q17" s="511" t="s">
        <v>266</v>
      </c>
      <c r="R17" s="316">
        <v>85</v>
      </c>
      <c r="S17" s="334">
        <v>39.78</v>
      </c>
      <c r="T17" s="337"/>
      <c r="U17" s="330"/>
      <c r="V17" s="321">
        <f>R17/100</f>
        <v>0.85</v>
      </c>
      <c r="W17" s="758" t="s">
        <v>275</v>
      </c>
      <c r="X17" s="326" t="s">
        <v>267</v>
      </c>
      <c r="Y17" s="326">
        <v>85</v>
      </c>
      <c r="Z17" s="356">
        <f>Y17*468/1000</f>
        <v>39.78</v>
      </c>
      <c r="AA17" s="354"/>
      <c r="AB17" s="377"/>
      <c r="AC17" s="323">
        <f>Y17/100</f>
        <v>0.85</v>
      </c>
      <c r="AD17" s="758" t="s">
        <v>65</v>
      </c>
      <c r="AE17" s="326" t="s">
        <v>267</v>
      </c>
      <c r="AF17" s="203">
        <v>85</v>
      </c>
      <c r="AG17" s="368">
        <f t="shared" ref="AG17" si="10">AF17*462/1000</f>
        <v>39.270000000000003</v>
      </c>
      <c r="AH17" s="365"/>
      <c r="AI17" s="377"/>
      <c r="AJ17" s="321">
        <f>AF17/100</f>
        <v>0.85</v>
      </c>
      <c r="AL17" s="110"/>
      <c r="AM17" s="265"/>
      <c r="AN17" s="266"/>
      <c r="AO17" s="266"/>
      <c r="AP17" s="260"/>
      <c r="AQ17" s="267"/>
      <c r="AR17" s="259"/>
      <c r="AS17" s="264"/>
      <c r="AT17" s="264"/>
    </row>
    <row r="18" spans="1:46" ht="20.100000000000001" customHeight="1">
      <c r="A18" s="802"/>
      <c r="B18" s="843"/>
      <c r="C18" s="500"/>
      <c r="D18" s="497"/>
      <c r="E18" s="527"/>
      <c r="F18" s="498"/>
      <c r="G18" s="499"/>
      <c r="H18" s="321"/>
      <c r="I18" s="844"/>
      <c r="J18" s="500"/>
      <c r="K18" s="497"/>
      <c r="L18" s="516"/>
      <c r="M18" s="526"/>
      <c r="N18" s="329"/>
      <c r="O18" s="323"/>
      <c r="P18" s="759"/>
      <c r="Q18" s="528"/>
      <c r="R18" s="316"/>
      <c r="S18" s="334"/>
      <c r="T18" s="337"/>
      <c r="U18" s="337"/>
      <c r="V18" s="321"/>
      <c r="W18" s="759"/>
      <c r="X18" s="320"/>
      <c r="Y18" s="320"/>
      <c r="Z18" s="529"/>
      <c r="AA18" s="354"/>
      <c r="AB18" s="507"/>
      <c r="AC18" s="323"/>
      <c r="AD18" s="759"/>
      <c r="AE18" s="203"/>
      <c r="AF18" s="203"/>
      <c r="AG18" s="368"/>
      <c r="AH18" s="365"/>
      <c r="AI18" s="380"/>
      <c r="AJ18" s="321"/>
      <c r="AL18" s="110"/>
      <c r="AM18" s="265"/>
      <c r="AN18" s="265"/>
      <c r="AO18" s="265"/>
      <c r="AP18" s="260"/>
      <c r="AQ18" s="260"/>
      <c r="AR18" s="259"/>
      <c r="AS18" s="264"/>
      <c r="AT18" s="264"/>
    </row>
    <row r="19" spans="1:46" ht="20.100000000000001" customHeight="1">
      <c r="A19" s="802"/>
      <c r="B19" s="843"/>
      <c r="C19" s="500"/>
      <c r="D19" s="497"/>
      <c r="E19" s="297"/>
      <c r="F19" s="498"/>
      <c r="G19" s="499"/>
      <c r="H19" s="321"/>
      <c r="I19" s="844"/>
      <c r="J19" s="500"/>
      <c r="K19" s="497"/>
      <c r="L19" s="516"/>
      <c r="M19" s="526"/>
      <c r="N19" s="329"/>
      <c r="O19" s="323"/>
      <c r="P19" s="759"/>
      <c r="Q19" s="511"/>
      <c r="R19" s="316"/>
      <c r="S19" s="334"/>
      <c r="T19" s="337"/>
      <c r="U19" s="355"/>
      <c r="V19" s="321"/>
      <c r="W19" s="759"/>
      <c r="X19" s="320"/>
      <c r="Y19" s="320"/>
      <c r="Z19" s="530"/>
      <c r="AA19" s="354"/>
      <c r="AB19" s="369"/>
      <c r="AC19" s="323"/>
      <c r="AD19" s="759"/>
      <c r="AE19" s="531"/>
      <c r="AF19" s="203"/>
      <c r="AG19" s="368"/>
      <c r="AH19" s="365"/>
      <c r="AI19" s="369"/>
      <c r="AJ19" s="321"/>
      <c r="AL19" s="110"/>
      <c r="AM19" s="265"/>
      <c r="AN19" s="266"/>
      <c r="AO19" s="266"/>
      <c r="AP19" s="260"/>
      <c r="AQ19" s="260"/>
      <c r="AR19" s="259"/>
      <c r="AS19" s="264"/>
      <c r="AT19" s="264"/>
    </row>
    <row r="20" spans="1:46" ht="20.100000000000001" customHeight="1">
      <c r="A20" s="802"/>
      <c r="B20" s="843"/>
      <c r="C20" s="500"/>
      <c r="D20" s="497"/>
      <c r="E20" s="297"/>
      <c r="F20" s="498"/>
      <c r="G20" s="499"/>
      <c r="H20" s="321"/>
      <c r="I20" s="844"/>
      <c r="J20" s="500"/>
      <c r="K20" s="497"/>
      <c r="L20" s="516"/>
      <c r="M20" s="526"/>
      <c r="N20" s="329"/>
      <c r="O20" s="323"/>
      <c r="P20" s="759"/>
      <c r="Q20" s="511"/>
      <c r="R20" s="509"/>
      <c r="S20" s="509"/>
      <c r="T20" s="337"/>
      <c r="U20" s="337"/>
      <c r="V20" s="321"/>
      <c r="W20" s="759"/>
      <c r="X20" s="320"/>
      <c r="Y20" s="320"/>
      <c r="Z20" s="530"/>
      <c r="AA20" s="354"/>
      <c r="AB20" s="369"/>
      <c r="AC20" s="323"/>
      <c r="AD20" s="759"/>
      <c r="AE20" s="531"/>
      <c r="AF20" s="203"/>
      <c r="AG20" s="368"/>
      <c r="AH20" s="365"/>
      <c r="AI20" s="369"/>
      <c r="AJ20" s="321"/>
      <c r="AL20" s="110"/>
      <c r="AM20" s="265"/>
      <c r="AN20" s="266"/>
      <c r="AO20" s="266"/>
      <c r="AP20" s="260"/>
      <c r="AQ20" s="260"/>
      <c r="AR20" s="259"/>
      <c r="AS20" s="264"/>
      <c r="AT20" s="264"/>
    </row>
    <row r="21" spans="1:46" ht="20.100000000000001" customHeight="1">
      <c r="A21" s="803"/>
      <c r="B21" s="843"/>
      <c r="C21" s="500"/>
      <c r="D21" s="497"/>
      <c r="E21" s="297"/>
      <c r="F21" s="498"/>
      <c r="G21" s="499"/>
      <c r="H21" s="321"/>
      <c r="I21" s="844"/>
      <c r="J21" s="500"/>
      <c r="K21" s="497"/>
      <c r="L21" s="516"/>
      <c r="M21" s="526"/>
      <c r="N21" s="329"/>
      <c r="O21" s="323"/>
      <c r="P21" s="760"/>
      <c r="Q21" s="511"/>
      <c r="R21" s="316"/>
      <c r="S21" s="316"/>
      <c r="T21" s="316"/>
      <c r="U21" s="337"/>
      <c r="V21" s="321"/>
      <c r="W21" s="760"/>
      <c r="X21" s="320"/>
      <c r="Y21" s="320"/>
      <c r="Z21" s="530"/>
      <c r="AA21" s="354"/>
      <c r="AB21" s="369"/>
      <c r="AC21" s="323"/>
      <c r="AD21" s="760"/>
      <c r="AE21" s="531"/>
      <c r="AF21" s="203"/>
      <c r="AG21" s="368"/>
      <c r="AH21" s="365"/>
      <c r="AI21" s="369"/>
      <c r="AJ21" s="321"/>
      <c r="AL21" s="194"/>
      <c r="AM21" s="100"/>
      <c r="AN21" s="5"/>
      <c r="AO21" s="192"/>
      <c r="AP21" s="195"/>
      <c r="AQ21" s="195"/>
      <c r="AR21" s="195"/>
      <c r="AS21" s="195"/>
      <c r="AT21" s="195"/>
    </row>
    <row r="22" spans="1:46" ht="20.100000000000001" customHeight="1">
      <c r="A22" s="842" t="s">
        <v>31</v>
      </c>
      <c r="B22" s="758" t="s">
        <v>142</v>
      </c>
      <c r="C22" s="320" t="s">
        <v>203</v>
      </c>
      <c r="D22" s="320">
        <v>33</v>
      </c>
      <c r="E22" s="364">
        <f t="shared" ref="E22:E23" si="11">D22*468/1000</f>
        <v>15.444000000000001</v>
      </c>
      <c r="F22" s="532"/>
      <c r="G22" s="533"/>
      <c r="H22" s="505">
        <f>D22/100</f>
        <v>0.33</v>
      </c>
      <c r="I22" s="798" t="s">
        <v>306</v>
      </c>
      <c r="J22" s="500" t="s">
        <v>201</v>
      </c>
      <c r="K22" s="497">
        <v>29</v>
      </c>
      <c r="L22" s="376" t="s">
        <v>172</v>
      </c>
      <c r="M22" s="203"/>
      <c r="N22" s="377">
        <f>K22/140</f>
        <v>0.20714285714285716</v>
      </c>
      <c r="O22" s="323"/>
      <c r="P22" s="758" t="s">
        <v>278</v>
      </c>
      <c r="Q22" s="320" t="s">
        <v>279</v>
      </c>
      <c r="R22" s="320">
        <v>25</v>
      </c>
      <c r="S22" s="324">
        <f t="shared" ref="S22:S23" si="12">R22*468/1000</f>
        <v>11.7</v>
      </c>
      <c r="T22" s="203"/>
      <c r="U22" s="377"/>
      <c r="V22" s="323">
        <f>R22/100</f>
        <v>0.25</v>
      </c>
      <c r="W22" s="821" t="s">
        <v>351</v>
      </c>
      <c r="X22" s="316" t="s">
        <v>353</v>
      </c>
      <c r="Y22" s="316">
        <v>25</v>
      </c>
      <c r="Z22" s="534"/>
      <c r="AA22" s="534"/>
      <c r="AB22" s="535">
        <f>Y22/100</f>
        <v>0.25</v>
      </c>
      <c r="AC22" s="522"/>
      <c r="AD22" s="758" t="s">
        <v>154</v>
      </c>
      <c r="AE22" s="203" t="s">
        <v>352</v>
      </c>
      <c r="AF22" s="203">
        <v>25</v>
      </c>
      <c r="AG22" s="297">
        <f t="shared" ref="AG22:AG26" si="13">AF22*468/1000</f>
        <v>11.7</v>
      </c>
      <c r="AH22" s="365"/>
      <c r="AI22" s="377"/>
      <c r="AJ22" s="321">
        <f>AF22/100</f>
        <v>0.25</v>
      </c>
      <c r="AL22" s="212"/>
      <c r="AM22" s="100"/>
      <c r="AN22" s="5"/>
      <c r="AO22" s="209"/>
      <c r="AP22" s="211"/>
      <c r="AQ22" s="195"/>
      <c r="AR22" s="195"/>
      <c r="AS22" s="195"/>
      <c r="AT22" s="195"/>
    </row>
    <row r="23" spans="1:46" ht="20.100000000000001" customHeight="1">
      <c r="A23" s="842"/>
      <c r="B23" s="759"/>
      <c r="C23" s="320" t="s">
        <v>99</v>
      </c>
      <c r="D23" s="320">
        <v>27</v>
      </c>
      <c r="E23" s="527">
        <f t="shared" si="11"/>
        <v>12.635999999999999</v>
      </c>
      <c r="F23" s="532"/>
      <c r="G23" s="536">
        <f>D23/55</f>
        <v>0.49090909090909091</v>
      </c>
      <c r="H23" s="505"/>
      <c r="I23" s="799"/>
      <c r="J23" s="500" t="s">
        <v>70</v>
      </c>
      <c r="K23" s="497">
        <v>2</v>
      </c>
      <c r="L23" s="324">
        <f t="shared" ref="L23:L25" si="14">K23*468/1000</f>
        <v>0.93600000000000005</v>
      </c>
      <c r="M23" s="203"/>
      <c r="N23" s="369"/>
      <c r="O23" s="323">
        <f>K23/100</f>
        <v>0.02</v>
      </c>
      <c r="P23" s="759"/>
      <c r="Q23" s="320" t="s">
        <v>308</v>
      </c>
      <c r="R23" s="320">
        <v>16</v>
      </c>
      <c r="S23" s="324">
        <f t="shared" si="12"/>
        <v>7.4880000000000004</v>
      </c>
      <c r="T23" s="203"/>
      <c r="U23" s="507">
        <f>R23/35</f>
        <v>0.45714285714285713</v>
      </c>
      <c r="V23" s="328"/>
      <c r="W23" s="822"/>
      <c r="X23" s="340" t="s">
        <v>347</v>
      </c>
      <c r="Y23" s="316">
        <v>15</v>
      </c>
      <c r="Z23" s="534"/>
      <c r="AA23" s="534">
        <f>Y23/55</f>
        <v>0.27272727272727271</v>
      </c>
      <c r="AB23" s="534"/>
      <c r="AC23" s="522"/>
      <c r="AD23" s="759"/>
      <c r="AE23" s="203" t="s">
        <v>109</v>
      </c>
      <c r="AF23" s="203">
        <v>6</v>
      </c>
      <c r="AG23" s="297">
        <f t="shared" si="13"/>
        <v>2.8079999999999998</v>
      </c>
      <c r="AH23" s="379"/>
      <c r="AI23" s="380">
        <f>AF23/35</f>
        <v>0.17142857142857143</v>
      </c>
      <c r="AJ23" s="321"/>
      <c r="AL23" s="63"/>
      <c r="AM23" s="52"/>
      <c r="AN23" s="209"/>
      <c r="AO23" s="249"/>
      <c r="AP23" s="211"/>
      <c r="AQ23" s="195"/>
      <c r="AR23" s="195"/>
      <c r="AS23" s="195"/>
      <c r="AT23" s="195"/>
    </row>
    <row r="24" spans="1:46" ht="20.100000000000001" customHeight="1">
      <c r="A24" s="842"/>
      <c r="B24" s="759"/>
      <c r="C24" s="320" t="s">
        <v>101</v>
      </c>
      <c r="D24" s="320"/>
      <c r="E24" s="368" t="s">
        <v>307</v>
      </c>
      <c r="F24" s="532"/>
      <c r="G24" s="536"/>
      <c r="H24" s="505"/>
      <c r="I24" s="799"/>
      <c r="J24" s="500" t="s">
        <v>202</v>
      </c>
      <c r="K24" s="497">
        <v>3</v>
      </c>
      <c r="L24" s="324">
        <f t="shared" si="14"/>
        <v>1.4039999999999999</v>
      </c>
      <c r="M24" s="203"/>
      <c r="N24" s="369"/>
      <c r="O24" s="323"/>
      <c r="P24" s="759"/>
      <c r="Q24" s="320" t="s">
        <v>328</v>
      </c>
      <c r="R24" s="320">
        <v>2</v>
      </c>
      <c r="S24" s="376"/>
      <c r="T24" s="203"/>
      <c r="U24" s="507"/>
      <c r="V24" s="328"/>
      <c r="W24" s="822"/>
      <c r="X24" s="316" t="s">
        <v>348</v>
      </c>
      <c r="Y24" s="316" t="s">
        <v>349</v>
      </c>
      <c r="Z24" s="534"/>
      <c r="AA24" s="534" t="s">
        <v>350</v>
      </c>
      <c r="AB24" s="534"/>
      <c r="AC24" s="522"/>
      <c r="AD24" s="759"/>
      <c r="AE24" s="340" t="s">
        <v>30</v>
      </c>
      <c r="AF24" s="320">
        <v>3</v>
      </c>
      <c r="AG24" s="297">
        <f t="shared" si="13"/>
        <v>1.4039999999999999</v>
      </c>
      <c r="AH24" s="365"/>
      <c r="AI24" s="369"/>
      <c r="AJ24" s="321">
        <f>AF24/100</f>
        <v>0.03</v>
      </c>
      <c r="AL24" s="63"/>
      <c r="AM24" s="52"/>
      <c r="AN24" s="209"/>
      <c r="AO24" s="249"/>
      <c r="AP24" s="211"/>
      <c r="AQ24" s="195"/>
      <c r="AR24" s="195"/>
      <c r="AS24" s="195"/>
      <c r="AT24" s="195"/>
    </row>
    <row r="25" spans="1:46" ht="20.100000000000001" customHeight="1">
      <c r="A25" s="842"/>
      <c r="B25" s="759"/>
      <c r="C25" s="203"/>
      <c r="D25" s="203"/>
      <c r="E25" s="297"/>
      <c r="F25" s="532"/>
      <c r="G25" s="536"/>
      <c r="H25" s="327"/>
      <c r="I25" s="799"/>
      <c r="J25" s="500" t="s">
        <v>107</v>
      </c>
      <c r="K25" s="497">
        <v>1</v>
      </c>
      <c r="L25" s="324">
        <f t="shared" si="14"/>
        <v>0.46800000000000003</v>
      </c>
      <c r="M25" s="203"/>
      <c r="N25" s="369"/>
      <c r="O25" s="323">
        <f>K25/100</f>
        <v>0.01</v>
      </c>
      <c r="P25" s="759"/>
      <c r="Q25" s="537"/>
      <c r="R25" s="203"/>
      <c r="S25" s="203"/>
      <c r="T25" s="203"/>
      <c r="U25" s="369"/>
      <c r="V25" s="328"/>
      <c r="W25" s="822"/>
      <c r="X25" s="340"/>
      <c r="Y25" s="316"/>
      <c r="Z25" s="534"/>
      <c r="AA25" s="534"/>
      <c r="AB25" s="534"/>
      <c r="AC25" s="538"/>
      <c r="AD25" s="759"/>
      <c r="AE25" s="340" t="s">
        <v>209</v>
      </c>
      <c r="AF25" s="320">
        <v>12</v>
      </c>
      <c r="AG25" s="297">
        <f t="shared" si="13"/>
        <v>5.6159999999999997</v>
      </c>
      <c r="AH25" s="365"/>
      <c r="AI25" s="369">
        <f>AF25/55</f>
        <v>0.21818181818181817</v>
      </c>
      <c r="AJ25" s="321"/>
      <c r="AL25" s="63"/>
      <c r="AM25" s="52"/>
      <c r="AN25" s="209"/>
      <c r="AO25" s="249"/>
      <c r="AP25" s="211"/>
      <c r="AQ25" s="151"/>
      <c r="AR25" s="195"/>
      <c r="AS25" s="195"/>
      <c r="AT25" s="195"/>
    </row>
    <row r="26" spans="1:46" ht="20.100000000000001" customHeight="1">
      <c r="A26" s="842"/>
      <c r="B26" s="760"/>
      <c r="C26" s="203"/>
      <c r="D26" s="203"/>
      <c r="E26" s="297"/>
      <c r="F26" s="532"/>
      <c r="G26" s="536"/>
      <c r="H26" s="327"/>
      <c r="I26" s="800"/>
      <c r="J26" s="500"/>
      <c r="K26" s="497"/>
      <c r="L26" s="203"/>
      <c r="M26" s="203"/>
      <c r="N26" s="369"/>
      <c r="O26" s="323"/>
      <c r="P26" s="760"/>
      <c r="Q26" s="537"/>
      <c r="R26" s="203"/>
      <c r="S26" s="203"/>
      <c r="T26" s="203"/>
      <c r="U26" s="369"/>
      <c r="V26" s="328"/>
      <c r="W26" s="823"/>
      <c r="X26" s="340"/>
      <c r="Y26" s="316"/>
      <c r="Z26" s="534"/>
      <c r="AA26" s="534"/>
      <c r="AB26" s="534"/>
      <c r="AC26" s="538"/>
      <c r="AD26" s="760"/>
      <c r="AE26" s="340" t="s">
        <v>311</v>
      </c>
      <c r="AF26" s="320">
        <v>10</v>
      </c>
      <c r="AG26" s="368">
        <f t="shared" si="13"/>
        <v>4.68</v>
      </c>
      <c r="AH26" s="365"/>
      <c r="AI26" s="369"/>
      <c r="AJ26" s="321"/>
      <c r="AL26" s="63"/>
      <c r="AM26" s="52"/>
      <c r="AN26" s="209"/>
      <c r="AO26" s="250"/>
      <c r="AP26" s="211"/>
      <c r="AQ26" s="151"/>
      <c r="AR26" s="195"/>
      <c r="AS26" s="195"/>
      <c r="AT26" s="195"/>
    </row>
    <row r="27" spans="1:46" s="75" customFormat="1" ht="20.100000000000001" customHeight="1">
      <c r="A27" s="390" t="s">
        <v>48</v>
      </c>
      <c r="B27" s="398" t="s">
        <v>14</v>
      </c>
      <c r="C27" s="539"/>
      <c r="D27" s="540"/>
      <c r="E27" s="364"/>
      <c r="F27" s="348"/>
      <c r="G27" s="337"/>
      <c r="H27" s="389"/>
      <c r="I27" s="541" t="s">
        <v>138</v>
      </c>
      <c r="J27" s="316" t="s">
        <v>303</v>
      </c>
      <c r="K27" s="316" t="s">
        <v>304</v>
      </c>
      <c r="L27" s="395"/>
      <c r="M27" s="542"/>
      <c r="N27" s="337"/>
      <c r="O27" s="323"/>
      <c r="P27" s="543" t="s">
        <v>38</v>
      </c>
      <c r="Q27" s="200"/>
      <c r="R27" s="200"/>
      <c r="S27" s="429"/>
      <c r="T27" s="544"/>
      <c r="U27" s="337"/>
      <c r="V27" s="389"/>
      <c r="W27" s="366" t="s">
        <v>38</v>
      </c>
      <c r="X27" s="316"/>
      <c r="Y27" s="545"/>
      <c r="Z27" s="337"/>
      <c r="AA27" s="337"/>
      <c r="AB27" s="337"/>
      <c r="AC27" s="389"/>
      <c r="AD27" s="398" t="s">
        <v>14</v>
      </c>
      <c r="AE27" s="546"/>
      <c r="AF27" s="540"/>
      <c r="AG27" s="547"/>
      <c r="AH27" s="348"/>
      <c r="AI27" s="337"/>
      <c r="AJ27" s="389"/>
      <c r="AK27" s="151"/>
      <c r="AL27" s="63"/>
      <c r="AM27" s="52"/>
      <c r="AN27" s="210"/>
      <c r="AO27" s="5"/>
      <c r="AP27" s="55"/>
      <c r="AQ27" s="55"/>
      <c r="AR27" s="151"/>
      <c r="AS27" s="151"/>
      <c r="AT27" s="151"/>
    </row>
    <row r="28" spans="1:46" ht="17.25" thickBot="1">
      <c r="A28" s="404" t="s">
        <v>86</v>
      </c>
      <c r="B28" s="543" t="s">
        <v>0</v>
      </c>
      <c r="C28" s="548" t="str">
        <f>月菜單!I8</f>
        <v>鮮奶</v>
      </c>
      <c r="D28" s="549">
        <v>200</v>
      </c>
      <c r="E28" s="550"/>
      <c r="F28" s="551"/>
      <c r="G28" s="552"/>
      <c r="H28" s="468"/>
      <c r="I28" s="541" t="s">
        <v>0</v>
      </c>
      <c r="J28" s="326"/>
      <c r="K28" s="553"/>
      <c r="L28" s="326"/>
      <c r="M28" s="403"/>
      <c r="N28" s="403"/>
      <c r="O28" s="554"/>
      <c r="P28" s="543" t="s">
        <v>0</v>
      </c>
      <c r="Q28" s="326" t="str">
        <f>月菜單!I10</f>
        <v>堅果沙其馬</v>
      </c>
      <c r="R28" s="553">
        <v>200</v>
      </c>
      <c r="S28" s="401"/>
      <c r="T28" s="555"/>
      <c r="U28" s="403"/>
      <c r="V28" s="556"/>
      <c r="W28" s="541" t="s">
        <v>0</v>
      </c>
      <c r="X28" s="557" t="str">
        <f>月菜單!I11</f>
        <v>光泉奶酪</v>
      </c>
      <c r="Y28" s="553">
        <v>100</v>
      </c>
      <c r="Z28" s="403"/>
      <c r="AA28" s="403"/>
      <c r="AB28" s="403"/>
      <c r="AC28" s="556"/>
      <c r="AD28" s="543" t="s">
        <v>0</v>
      </c>
      <c r="AE28" s="548" t="str">
        <f>月菜單!I12</f>
        <v>水果</v>
      </c>
      <c r="AF28" s="553">
        <v>120</v>
      </c>
      <c r="AG28" s="558"/>
      <c r="AH28" s="402"/>
      <c r="AI28" s="403"/>
      <c r="AJ28" s="389"/>
      <c r="AL28" s="211"/>
      <c r="AM28" s="100"/>
      <c r="AN28" s="52"/>
      <c r="AO28" s="212"/>
      <c r="AP28" s="211"/>
      <c r="AQ28" s="151"/>
      <c r="AR28" s="195"/>
      <c r="AS28" s="195"/>
      <c r="AT28" s="195"/>
    </row>
    <row r="29" spans="1:46" ht="20.100000000000001" customHeight="1">
      <c r="A29" s="849" t="s">
        <v>15</v>
      </c>
      <c r="B29" s="778" t="s">
        <v>39</v>
      </c>
      <c r="C29" s="779"/>
      <c r="D29" s="423"/>
      <c r="E29" s="559"/>
      <c r="F29" s="560">
        <f>SUM(F5:F28)</f>
        <v>6.0445378151260503</v>
      </c>
      <c r="G29" s="561">
        <f>SUM(G5:G28)</f>
        <v>3.3740259740259737</v>
      </c>
      <c r="H29" s="562">
        <f>SUM(H5:H28)</f>
        <v>2.2400000000000002</v>
      </c>
      <c r="I29" s="850" t="s">
        <v>16</v>
      </c>
      <c r="J29" s="779"/>
      <c r="K29" s="423"/>
      <c r="L29" s="563"/>
      <c r="M29" s="563">
        <f>SUM(M5:M28)</f>
        <v>6</v>
      </c>
      <c r="N29" s="561">
        <f>SUM(N5:N28)</f>
        <v>3.2175324675324681</v>
      </c>
      <c r="O29" s="564">
        <f>SUM(O5:O28)</f>
        <v>1.29</v>
      </c>
      <c r="P29" s="778" t="s">
        <v>39</v>
      </c>
      <c r="Q29" s="779"/>
      <c r="R29" s="423"/>
      <c r="S29" s="559"/>
      <c r="T29" s="560">
        <f>SUM(T5:T28)</f>
        <v>5.3529411764705879</v>
      </c>
      <c r="U29" s="561">
        <f>SUM(U5:U28)</f>
        <v>2.9714285714285715</v>
      </c>
      <c r="V29" s="562">
        <f>SUM(V5:V28)</f>
        <v>1.6400000000000001</v>
      </c>
      <c r="W29" s="779" t="s">
        <v>39</v>
      </c>
      <c r="X29" s="779"/>
      <c r="Y29" s="423"/>
      <c r="Z29" s="559"/>
      <c r="AA29" s="560">
        <f>SUM(AA5:AA28)</f>
        <v>6.2171717171717171</v>
      </c>
      <c r="AB29" s="561">
        <f>SUM(AB5:AB28)</f>
        <v>2.65</v>
      </c>
      <c r="AC29" s="562">
        <f>SUM(AC5:AC28)</f>
        <v>1.5699999999999998</v>
      </c>
      <c r="AD29" s="856" t="s">
        <v>16</v>
      </c>
      <c r="AE29" s="850"/>
      <c r="AF29" s="423"/>
      <c r="AG29" s="559"/>
      <c r="AH29" s="565">
        <f>SUM(AH5:AH28)</f>
        <v>6.1571428571428566</v>
      </c>
      <c r="AI29" s="566">
        <f>SUM(AI5:AI28)</f>
        <v>2.6624675324675326</v>
      </c>
      <c r="AJ29" s="567">
        <f>SUM(AJ5:AJ28)</f>
        <v>1.33</v>
      </c>
      <c r="AM29" s="100"/>
      <c r="AN29" s="52"/>
      <c r="AO29" s="194"/>
      <c r="AP29" s="195"/>
      <c r="AQ29" s="151"/>
      <c r="AR29" s="195"/>
      <c r="AS29" s="195"/>
      <c r="AT29" s="195"/>
    </row>
    <row r="30" spans="1:46" ht="20.100000000000001" customHeight="1">
      <c r="A30" s="814"/>
      <c r="B30" s="753" t="s">
        <v>49</v>
      </c>
      <c r="C30" s="754"/>
      <c r="D30" s="428">
        <f>F29</f>
        <v>6.0445378151260503</v>
      </c>
      <c r="E30" s="429"/>
      <c r="F30" s="348"/>
      <c r="G30" s="337"/>
      <c r="H30" s="389"/>
      <c r="I30" s="841" t="s">
        <v>41</v>
      </c>
      <c r="J30" s="754"/>
      <c r="K30" s="428">
        <f>M29</f>
        <v>6</v>
      </c>
      <c r="L30" s="337"/>
      <c r="M30" s="337"/>
      <c r="N30" s="337"/>
      <c r="O30" s="325"/>
      <c r="P30" s="753" t="s">
        <v>41</v>
      </c>
      <c r="Q30" s="754"/>
      <c r="R30" s="428">
        <f>T29</f>
        <v>5.3529411764705879</v>
      </c>
      <c r="S30" s="429"/>
      <c r="T30" s="544"/>
      <c r="U30" s="337"/>
      <c r="V30" s="389"/>
      <c r="W30" s="841" t="s">
        <v>41</v>
      </c>
      <c r="X30" s="754"/>
      <c r="Y30" s="428">
        <f>AA29</f>
        <v>6.2171717171717171</v>
      </c>
      <c r="Z30" s="337"/>
      <c r="AA30" s="337"/>
      <c r="AB30" s="337"/>
      <c r="AC30" s="389"/>
      <c r="AD30" s="753" t="s">
        <v>41</v>
      </c>
      <c r="AE30" s="754"/>
      <c r="AF30" s="428">
        <f>AH29</f>
        <v>6.1571428571428566</v>
      </c>
      <c r="AG30" s="429"/>
      <c r="AH30" s="348"/>
      <c r="AI30" s="337"/>
      <c r="AJ30" s="389"/>
      <c r="AM30" s="100"/>
      <c r="AN30" s="52"/>
      <c r="AO30" s="52"/>
      <c r="AP30" s="195"/>
      <c r="AQ30" s="151"/>
      <c r="AR30" s="195"/>
      <c r="AS30" s="195"/>
      <c r="AT30" s="195"/>
    </row>
    <row r="31" spans="1:46" ht="20.100000000000001" customHeight="1">
      <c r="A31" s="814"/>
      <c r="B31" s="753" t="s">
        <v>35</v>
      </c>
      <c r="C31" s="754"/>
      <c r="D31" s="432">
        <f>G29</f>
        <v>3.3740259740259737</v>
      </c>
      <c r="E31" s="433"/>
      <c r="F31" s="434"/>
      <c r="G31" s="435"/>
      <c r="H31" s="389"/>
      <c r="I31" s="841" t="s">
        <v>35</v>
      </c>
      <c r="J31" s="754"/>
      <c r="K31" s="432">
        <f>N29</f>
        <v>3.2175324675324681</v>
      </c>
      <c r="L31" s="435"/>
      <c r="M31" s="435"/>
      <c r="N31" s="435"/>
      <c r="O31" s="325"/>
      <c r="P31" s="753" t="s">
        <v>35</v>
      </c>
      <c r="Q31" s="754"/>
      <c r="R31" s="432">
        <f>U29</f>
        <v>2.9714285714285715</v>
      </c>
      <c r="S31" s="433"/>
      <c r="T31" s="568"/>
      <c r="U31" s="435"/>
      <c r="V31" s="389"/>
      <c r="W31" s="841" t="s">
        <v>35</v>
      </c>
      <c r="X31" s="754"/>
      <c r="Y31" s="432">
        <f>AB29</f>
        <v>2.65</v>
      </c>
      <c r="Z31" s="435"/>
      <c r="AA31" s="435"/>
      <c r="AB31" s="435"/>
      <c r="AC31" s="389"/>
      <c r="AD31" s="753" t="s">
        <v>35</v>
      </c>
      <c r="AE31" s="754"/>
      <c r="AF31" s="432">
        <f>AI29</f>
        <v>2.6624675324675326</v>
      </c>
      <c r="AG31" s="433"/>
      <c r="AH31" s="434"/>
      <c r="AI31" s="435"/>
      <c r="AJ31" s="389"/>
      <c r="AM31" s="100"/>
      <c r="AN31" s="5"/>
      <c r="AO31" s="5"/>
      <c r="AP31" s="195"/>
      <c r="AQ31" s="151"/>
      <c r="AR31" s="195"/>
      <c r="AS31" s="195"/>
      <c r="AT31" s="195"/>
    </row>
    <row r="32" spans="1:46" ht="20.100000000000001" customHeight="1">
      <c r="A32" s="814"/>
      <c r="B32" s="753" t="s">
        <v>380</v>
      </c>
      <c r="C32" s="754"/>
      <c r="D32" s="432">
        <f>H29</f>
        <v>2.2400000000000002</v>
      </c>
      <c r="E32" s="433"/>
      <c r="F32" s="434"/>
      <c r="G32" s="435"/>
      <c r="H32" s="389"/>
      <c r="I32" s="841" t="s">
        <v>380</v>
      </c>
      <c r="J32" s="754"/>
      <c r="K32" s="432">
        <f>O29</f>
        <v>1.29</v>
      </c>
      <c r="L32" s="435"/>
      <c r="M32" s="435"/>
      <c r="N32" s="435"/>
      <c r="O32" s="325"/>
      <c r="P32" s="753" t="s">
        <v>380</v>
      </c>
      <c r="Q32" s="754"/>
      <c r="R32" s="432">
        <f>V29</f>
        <v>1.6400000000000001</v>
      </c>
      <c r="S32" s="433"/>
      <c r="T32" s="568"/>
      <c r="U32" s="435"/>
      <c r="V32" s="389"/>
      <c r="W32" s="841" t="s">
        <v>380</v>
      </c>
      <c r="X32" s="754"/>
      <c r="Y32" s="432">
        <f>AC29</f>
        <v>1.5699999999999998</v>
      </c>
      <c r="Z32" s="435"/>
      <c r="AA32" s="435"/>
      <c r="AB32" s="435"/>
      <c r="AC32" s="389"/>
      <c r="AD32" s="753" t="s">
        <v>380</v>
      </c>
      <c r="AE32" s="754"/>
      <c r="AF32" s="432">
        <f>AJ29</f>
        <v>1.33</v>
      </c>
      <c r="AG32" s="433"/>
      <c r="AH32" s="434"/>
      <c r="AI32" s="435"/>
      <c r="AJ32" s="389"/>
      <c r="AM32" s="100"/>
      <c r="AN32" s="99"/>
      <c r="AO32" s="5"/>
      <c r="AP32" s="195"/>
      <c r="AQ32" s="151"/>
      <c r="AR32" s="195"/>
      <c r="AS32" s="195"/>
      <c r="AT32" s="195"/>
    </row>
    <row r="33" spans="1:49" ht="20.100000000000001" customHeight="1">
      <c r="A33" s="814"/>
      <c r="B33" s="753" t="s">
        <v>381</v>
      </c>
      <c r="C33" s="754"/>
      <c r="D33" s="439"/>
      <c r="E33" s="440"/>
      <c r="F33" s="441"/>
      <c r="G33" s="442"/>
      <c r="H33" s="389"/>
      <c r="I33" s="841" t="s">
        <v>381</v>
      </c>
      <c r="J33" s="754"/>
      <c r="K33" s="444">
        <v>1</v>
      </c>
      <c r="L33" s="316"/>
      <c r="M33" s="439"/>
      <c r="N33" s="442"/>
      <c r="O33" s="325"/>
      <c r="P33" s="753" t="s">
        <v>381</v>
      </c>
      <c r="Q33" s="754"/>
      <c r="R33" s="569"/>
      <c r="S33" s="440"/>
      <c r="T33" s="570"/>
      <c r="U33" s="442"/>
      <c r="V33" s="430"/>
      <c r="W33" s="841" t="s">
        <v>381</v>
      </c>
      <c r="X33" s="754"/>
      <c r="Y33" s="439"/>
      <c r="Z33" s="442"/>
      <c r="AA33" s="442"/>
      <c r="AB33" s="442"/>
      <c r="AC33" s="430"/>
      <c r="AD33" s="753" t="s">
        <v>381</v>
      </c>
      <c r="AE33" s="754"/>
      <c r="AF33" s="439">
        <v>1</v>
      </c>
      <c r="AG33" s="440"/>
      <c r="AH33" s="441"/>
      <c r="AI33" s="442"/>
      <c r="AJ33" s="389"/>
      <c r="AM33" s="100"/>
      <c r="AN33" s="99"/>
      <c r="AO33" s="5"/>
      <c r="AP33" s="195"/>
      <c r="AQ33" s="151"/>
      <c r="AR33" s="195"/>
      <c r="AS33" s="195"/>
      <c r="AT33" s="195"/>
    </row>
    <row r="34" spans="1:49" ht="20.100000000000001" customHeight="1">
      <c r="A34" s="814"/>
      <c r="B34" s="812" t="s">
        <v>53</v>
      </c>
      <c r="C34" s="813"/>
      <c r="D34" s="444"/>
      <c r="E34" s="440"/>
      <c r="F34" s="446"/>
      <c r="G34" s="447"/>
      <c r="H34" s="556"/>
      <c r="I34" s="848" t="s">
        <v>53</v>
      </c>
      <c r="J34" s="848"/>
      <c r="K34" s="439"/>
      <c r="L34" s="395"/>
      <c r="M34" s="439"/>
      <c r="N34" s="447"/>
      <c r="O34" s="449"/>
      <c r="P34" s="812" t="s">
        <v>11</v>
      </c>
      <c r="Q34" s="813"/>
      <c r="R34" s="444"/>
      <c r="S34" s="440"/>
      <c r="T34" s="570"/>
      <c r="U34" s="447"/>
      <c r="V34" s="448"/>
      <c r="W34" s="841" t="s">
        <v>11</v>
      </c>
      <c r="X34" s="754"/>
      <c r="Y34" s="444"/>
      <c r="Z34" s="447"/>
      <c r="AA34" s="447"/>
      <c r="AB34" s="447"/>
      <c r="AC34" s="448"/>
      <c r="AD34" s="812" t="s">
        <v>11</v>
      </c>
      <c r="AE34" s="813"/>
      <c r="AF34" s="439"/>
      <c r="AG34" s="445"/>
      <c r="AH34" s="446"/>
      <c r="AI34" s="447"/>
      <c r="AJ34" s="451"/>
      <c r="AM34" s="100"/>
      <c r="AN34" s="99"/>
      <c r="AO34" s="5"/>
      <c r="AP34" s="195"/>
      <c r="AQ34" s="151"/>
      <c r="AR34" s="195"/>
      <c r="AS34" s="195"/>
      <c r="AT34" s="195"/>
    </row>
    <row r="35" spans="1:49" s="27" customFormat="1" ht="20.100000000000001" customHeight="1">
      <c r="A35" s="814"/>
      <c r="B35" s="753" t="s">
        <v>54</v>
      </c>
      <c r="C35" s="754"/>
      <c r="D35" s="571" t="s">
        <v>52</v>
      </c>
      <c r="E35" s="572"/>
      <c r="F35" s="573"/>
      <c r="G35" s="574"/>
      <c r="H35" s="575"/>
      <c r="I35" s="763" t="s">
        <v>10</v>
      </c>
      <c r="J35" s="762"/>
      <c r="K35" s="576" t="s">
        <v>43</v>
      </c>
      <c r="L35" s="577"/>
      <c r="M35" s="571"/>
      <c r="N35" s="574"/>
      <c r="O35" s="343"/>
      <c r="P35" s="761" t="s">
        <v>10</v>
      </c>
      <c r="Q35" s="762"/>
      <c r="R35" s="571" t="s">
        <v>76</v>
      </c>
      <c r="S35" s="572"/>
      <c r="T35" s="578"/>
      <c r="U35" s="574"/>
      <c r="V35" s="456"/>
      <c r="W35" s="763" t="s">
        <v>10</v>
      </c>
      <c r="X35" s="762"/>
      <c r="Y35" s="571">
        <v>2.5</v>
      </c>
      <c r="Z35" s="574"/>
      <c r="AA35" s="574"/>
      <c r="AB35" s="574"/>
      <c r="AC35" s="456"/>
      <c r="AD35" s="857" t="s">
        <v>10</v>
      </c>
      <c r="AE35" s="858"/>
      <c r="AF35" s="571">
        <v>2.5</v>
      </c>
      <c r="AG35" s="572"/>
      <c r="AH35" s="573"/>
      <c r="AI35" s="574"/>
      <c r="AJ35" s="458"/>
      <c r="AM35" s="100"/>
      <c r="AN35" s="99"/>
      <c r="AO35" s="5"/>
      <c r="AP35" s="28"/>
      <c r="AQ35" s="28"/>
      <c r="AR35" s="28"/>
      <c r="AS35" s="28"/>
      <c r="AT35" s="28"/>
    </row>
    <row r="36" spans="1:49" s="27" customFormat="1" ht="24" customHeight="1" thickBot="1">
      <c r="A36" s="815"/>
      <c r="B36" s="846" t="s">
        <v>57</v>
      </c>
      <c r="C36" s="847"/>
      <c r="D36" s="579">
        <f>D30*70+D31*75+D32*25+D33*60+D35*45</f>
        <v>844.66959511077152</v>
      </c>
      <c r="E36" s="580"/>
      <c r="F36" s="581"/>
      <c r="G36" s="582"/>
      <c r="H36" s="583"/>
      <c r="I36" s="809" t="s">
        <v>42</v>
      </c>
      <c r="J36" s="808"/>
      <c r="K36" s="579">
        <f>K30*70+K31*75+K32*25+K33*60+K35*45</f>
        <v>866.06493506493507</v>
      </c>
      <c r="L36" s="584"/>
      <c r="M36" s="582"/>
      <c r="N36" s="582"/>
      <c r="O36" s="585"/>
      <c r="P36" s="807" t="s">
        <v>42</v>
      </c>
      <c r="Q36" s="808"/>
      <c r="R36" s="579">
        <f>R30*70+R31*75+R32*25+R33*60+R35*45+R34*120</f>
        <v>751.06302521008399</v>
      </c>
      <c r="S36" s="580"/>
      <c r="T36" s="581"/>
      <c r="U36" s="582"/>
      <c r="V36" s="466"/>
      <c r="W36" s="851" t="s">
        <v>42</v>
      </c>
      <c r="X36" s="852"/>
      <c r="Y36" s="579">
        <f>Y30*70+Y31*75+Y32*25+Y33*60+Y35*45+Y34*120</f>
        <v>785.70202020202021</v>
      </c>
      <c r="Z36" s="582"/>
      <c r="AA36" s="582"/>
      <c r="AB36" s="582"/>
      <c r="AC36" s="586"/>
      <c r="AD36" s="846" t="s">
        <v>42</v>
      </c>
      <c r="AE36" s="847"/>
      <c r="AF36" s="579">
        <f>AF30*70+AF31*75+AF32*25+AF33*60+AF35*45</f>
        <v>836.43506493506493</v>
      </c>
      <c r="AG36" s="587"/>
      <c r="AH36" s="581"/>
      <c r="AI36" s="582"/>
      <c r="AJ36" s="468"/>
      <c r="AM36" s="100"/>
      <c r="AN36" s="5"/>
      <c r="AO36" s="192"/>
      <c r="AP36" s="28"/>
      <c r="AQ36" s="28"/>
      <c r="AR36" s="28"/>
      <c r="AS36" s="28"/>
      <c r="AT36" s="28"/>
    </row>
    <row r="37" spans="1:49" s="296" customFormat="1" ht="27" customHeight="1">
      <c r="A37" s="469" t="s">
        <v>58</v>
      </c>
      <c r="B37" s="470"/>
      <c r="C37" s="470"/>
      <c r="D37" s="469"/>
      <c r="E37" s="469"/>
      <c r="F37" s="469"/>
      <c r="G37" s="469"/>
      <c r="H37" s="471"/>
      <c r="I37" s="471" t="s">
        <v>358</v>
      </c>
      <c r="J37" s="471"/>
      <c r="K37" s="469" t="s">
        <v>361</v>
      </c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71"/>
      <c r="Y37" s="471" t="s">
        <v>360</v>
      </c>
      <c r="Z37" s="469"/>
      <c r="AA37" s="469"/>
      <c r="AB37" s="469"/>
      <c r="AC37" s="471"/>
      <c r="AD37" s="471"/>
      <c r="AE37" s="471"/>
      <c r="AF37" s="471"/>
      <c r="AG37" s="469"/>
      <c r="AH37" s="469"/>
      <c r="AI37" s="469"/>
      <c r="AJ37" s="471"/>
      <c r="AL37" s="75"/>
      <c r="AM37" s="75"/>
      <c r="AN37" s="75"/>
      <c r="AO37" s="75"/>
      <c r="AP37" s="75"/>
      <c r="AQ37" s="75"/>
      <c r="AR37" s="75"/>
      <c r="AS37" s="75"/>
      <c r="AT37" s="295"/>
      <c r="AU37" s="295"/>
      <c r="AV37" s="295"/>
      <c r="AW37" s="295"/>
    </row>
    <row r="38" spans="1:49" s="29" customFormat="1" ht="18" customHeight="1">
      <c r="A38" s="741" t="s">
        <v>19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472"/>
      <c r="M38" s="472"/>
      <c r="N38" s="472"/>
      <c r="O38" s="470"/>
      <c r="P38" s="473"/>
      <c r="Q38" s="473"/>
      <c r="R38" s="473"/>
      <c r="S38" s="472"/>
      <c r="T38" s="472"/>
      <c r="U38" s="472"/>
      <c r="V38" s="473"/>
      <c r="W38" s="473"/>
      <c r="X38" s="474"/>
      <c r="Y38" s="474"/>
      <c r="Z38" s="472"/>
      <c r="AA38" s="472"/>
      <c r="AB38" s="472"/>
      <c r="AC38" s="475"/>
      <c r="AD38" s="475"/>
      <c r="AE38" s="475"/>
      <c r="AF38" s="475"/>
      <c r="AG38" s="472"/>
      <c r="AH38" s="472"/>
      <c r="AI38" s="472"/>
      <c r="AJ38" s="475"/>
      <c r="AL38" s="75"/>
      <c r="AM38" s="75"/>
      <c r="AN38" s="75"/>
      <c r="AO38" s="75"/>
      <c r="AP38" s="75"/>
      <c r="AQ38" s="75"/>
      <c r="AR38" s="75"/>
      <c r="AS38" s="75"/>
    </row>
    <row r="39" spans="1:49" s="31" customFormat="1" ht="18" customHeight="1">
      <c r="A39" s="742" t="s">
        <v>13</v>
      </c>
      <c r="B39" s="742"/>
      <c r="C39" s="742"/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476"/>
      <c r="Z39" s="476"/>
      <c r="AA39" s="476"/>
      <c r="AB39" s="476"/>
      <c r="AC39" s="477"/>
      <c r="AD39" s="477"/>
      <c r="AE39" s="477"/>
      <c r="AF39" s="477"/>
      <c r="AG39" s="476"/>
      <c r="AH39" s="476"/>
      <c r="AI39" s="476"/>
      <c r="AJ39" s="477"/>
      <c r="AL39" s="75"/>
      <c r="AM39" s="75"/>
      <c r="AN39" s="75"/>
      <c r="AO39" s="75"/>
      <c r="AP39" s="75"/>
      <c r="AQ39" s="75"/>
      <c r="AR39" s="75"/>
      <c r="AS39" s="75"/>
    </row>
    <row r="40" spans="1:49" s="31" customFormat="1" ht="18" customHeight="1">
      <c r="A40" s="478" t="s">
        <v>12</v>
      </c>
      <c r="B40" s="478"/>
      <c r="C40" s="478"/>
      <c r="D40" s="476"/>
      <c r="E40" s="476"/>
      <c r="F40" s="476"/>
      <c r="G40" s="476"/>
      <c r="H40" s="470"/>
      <c r="I40" s="470"/>
      <c r="J40" s="470"/>
      <c r="K40" s="478"/>
      <c r="L40" s="476"/>
      <c r="M40" s="476"/>
      <c r="N40" s="476"/>
      <c r="O40" s="479"/>
      <c r="P40" s="470"/>
      <c r="Q40" s="470"/>
      <c r="R40" s="470"/>
      <c r="S40" s="476"/>
      <c r="T40" s="476"/>
      <c r="U40" s="476"/>
      <c r="V40" s="470"/>
      <c r="W40" s="480"/>
      <c r="X40" s="481"/>
      <c r="Y40" s="482"/>
      <c r="Z40" s="483"/>
      <c r="AA40" s="484"/>
      <c r="AB40" s="484"/>
      <c r="AC40" s="485"/>
      <c r="AD40" s="486"/>
      <c r="AE40" s="477"/>
      <c r="AF40" s="477"/>
      <c r="AG40" s="476"/>
      <c r="AH40" s="476"/>
      <c r="AI40" s="476"/>
      <c r="AJ40" s="477"/>
      <c r="AL40" s="75"/>
      <c r="AM40" s="75"/>
      <c r="AN40" s="75"/>
      <c r="AO40" s="75"/>
      <c r="AP40" s="75"/>
      <c r="AQ40" s="75"/>
      <c r="AR40" s="75"/>
      <c r="AS40" s="75"/>
    </row>
    <row r="41" spans="1:49" ht="16.5" customHeight="1">
      <c r="A41" s="195"/>
      <c r="B41" s="195"/>
      <c r="C41" s="195"/>
      <c r="D41" s="195"/>
      <c r="E41" s="195"/>
      <c r="F41" s="195"/>
      <c r="G41" s="195"/>
      <c r="H41" s="195"/>
      <c r="I41" s="219"/>
      <c r="J41" s="214"/>
      <c r="K41" s="215"/>
      <c r="L41" s="216"/>
      <c r="M41" s="207"/>
      <c r="N41" s="212"/>
      <c r="O41" s="58"/>
      <c r="P41" s="151"/>
      <c r="Q41" s="151"/>
      <c r="R41" s="63"/>
      <c r="S41" s="127"/>
      <c r="T41" s="55"/>
      <c r="U41" s="52"/>
      <c r="V41" s="248"/>
      <c r="W41" s="96"/>
      <c r="X41" s="151"/>
      <c r="Y41" s="63"/>
      <c r="Z41" s="245"/>
      <c r="AA41" s="293"/>
      <c r="AB41" s="291"/>
      <c r="AC41" s="291"/>
      <c r="AD41" s="291"/>
      <c r="AE41" s="292"/>
      <c r="AF41" s="100"/>
      <c r="AG41" s="77"/>
      <c r="AH41" s="77"/>
      <c r="AI41" s="37"/>
      <c r="AJ41" s="37"/>
      <c r="AK41" s="96"/>
      <c r="AL41" s="175"/>
      <c r="AM41" s="195"/>
      <c r="AN41" s="195"/>
      <c r="AO41" s="195"/>
      <c r="AP41" s="195"/>
      <c r="AQ41" s="195"/>
      <c r="AR41" s="195"/>
      <c r="AS41" s="195"/>
      <c r="AT41" s="195"/>
      <c r="AU41" s="195"/>
    </row>
    <row r="42" spans="1:49">
      <c r="A42" s="195"/>
      <c r="B42" s="195"/>
      <c r="C42" s="195"/>
      <c r="D42" s="195"/>
      <c r="E42" s="195"/>
      <c r="F42" s="195"/>
      <c r="G42" s="195"/>
      <c r="H42" s="195"/>
      <c r="I42" s="219"/>
      <c r="J42" s="214"/>
      <c r="K42" s="215"/>
      <c r="L42" s="216"/>
      <c r="M42" s="207"/>
      <c r="N42" s="212"/>
      <c r="O42" s="58"/>
      <c r="P42" s="110"/>
      <c r="Q42" s="212"/>
      <c r="R42" s="212"/>
      <c r="S42" s="52"/>
      <c r="T42" s="247"/>
      <c r="U42" s="52"/>
      <c r="V42" s="52"/>
      <c r="W42" s="63"/>
      <c r="X42" s="127"/>
      <c r="Y42" s="63"/>
      <c r="Z42" s="52"/>
      <c r="AA42" s="245"/>
      <c r="AB42" s="291"/>
      <c r="AC42" s="291"/>
      <c r="AD42" s="291"/>
      <c r="AE42" s="294"/>
      <c r="AF42" s="100"/>
      <c r="AG42" s="97"/>
      <c r="AH42" s="6"/>
      <c r="AI42" s="37"/>
      <c r="AJ42" s="96"/>
      <c r="AK42" s="96"/>
      <c r="AL42" s="175"/>
      <c r="AM42" s="195"/>
      <c r="AN42" s="195"/>
      <c r="AO42" s="195"/>
      <c r="AP42" s="195"/>
      <c r="AQ42" s="195"/>
      <c r="AR42" s="195"/>
      <c r="AS42" s="195"/>
      <c r="AT42" s="195"/>
      <c r="AU42" s="195"/>
    </row>
    <row r="43" spans="1:49" ht="16.5" customHeight="1">
      <c r="A43" s="195"/>
      <c r="B43" s="845"/>
      <c r="C43" s="25"/>
      <c r="D43" s="192"/>
      <c r="E43" s="37"/>
      <c r="F43" s="37"/>
      <c r="G43" s="96"/>
      <c r="H43" s="175"/>
      <c r="I43" s="219"/>
      <c r="J43" s="214"/>
      <c r="K43" s="215"/>
      <c r="L43" s="216"/>
      <c r="M43" s="207"/>
      <c r="N43" s="212"/>
      <c r="O43" s="58"/>
      <c r="P43" s="110"/>
      <c r="Q43" s="117"/>
      <c r="R43" s="212"/>
      <c r="S43" s="52"/>
      <c r="T43" s="247"/>
      <c r="U43" s="52"/>
      <c r="V43" s="52"/>
      <c r="W43" s="63"/>
      <c r="X43" s="127"/>
      <c r="Y43" s="63"/>
      <c r="Z43" s="52"/>
      <c r="AA43" s="245"/>
      <c r="AB43" s="291"/>
      <c r="AC43" s="291"/>
      <c r="AD43" s="291"/>
      <c r="AE43" s="294"/>
      <c r="AF43" s="100"/>
      <c r="AG43" s="77"/>
      <c r="AH43" s="77"/>
      <c r="AI43" s="37"/>
      <c r="AJ43" s="37"/>
      <c r="AK43" s="96"/>
      <c r="AL43" s="175"/>
      <c r="AM43" s="195"/>
      <c r="AN43" s="195"/>
      <c r="AO43" s="195"/>
      <c r="AP43" s="195"/>
      <c r="AQ43" s="195"/>
      <c r="AR43" s="195"/>
      <c r="AS43" s="195"/>
      <c r="AT43" s="195"/>
      <c r="AU43" s="195"/>
    </row>
    <row r="44" spans="1:49" ht="16.5" customHeight="1">
      <c r="A44" s="195"/>
      <c r="B44" s="845"/>
      <c r="C44" s="52"/>
      <c r="D44" s="52"/>
      <c r="E44" s="37"/>
      <c r="F44" s="37"/>
      <c r="G44" s="96"/>
      <c r="H44" s="175"/>
      <c r="I44" s="219"/>
      <c r="J44" s="214"/>
      <c r="K44" s="215"/>
      <c r="L44" s="217"/>
      <c r="M44" s="207"/>
      <c r="N44" s="212"/>
      <c r="O44" s="58"/>
      <c r="P44" s="110"/>
      <c r="Q44" s="117"/>
      <c r="R44" s="212"/>
      <c r="S44" s="52"/>
      <c r="T44" s="52"/>
      <c r="U44" s="52"/>
      <c r="V44" s="52"/>
      <c r="W44" s="63"/>
      <c r="X44" s="127"/>
      <c r="Y44" s="55"/>
      <c r="Z44" s="52"/>
      <c r="AA44" s="52"/>
      <c r="AB44" s="151"/>
      <c r="AC44" s="227"/>
      <c r="AD44" s="110"/>
      <c r="AE44" s="52"/>
      <c r="AF44" s="100"/>
      <c r="AG44" s="77"/>
      <c r="AH44" s="77"/>
      <c r="AI44" s="195"/>
      <c r="AJ44" s="96"/>
      <c r="AK44" s="96"/>
      <c r="AL44" s="175"/>
      <c r="AM44" s="195"/>
      <c r="AN44" s="195"/>
      <c r="AO44" s="195"/>
      <c r="AP44" s="195"/>
      <c r="AQ44" s="195"/>
      <c r="AR44" s="195"/>
      <c r="AS44" s="195"/>
      <c r="AT44" s="195"/>
      <c r="AU44" s="195"/>
    </row>
    <row r="45" spans="1:49">
      <c r="A45" s="195"/>
      <c r="B45" s="845"/>
      <c r="C45" s="52"/>
      <c r="D45" s="52"/>
      <c r="E45" s="195"/>
      <c r="F45" s="195"/>
      <c r="G45" s="96"/>
      <c r="H45" s="175"/>
      <c r="I45" s="219"/>
      <c r="J45" s="214"/>
      <c r="K45" s="218"/>
      <c r="L45" s="216"/>
      <c r="M45" s="207"/>
      <c r="N45" s="212"/>
      <c r="O45" s="212"/>
      <c r="P45" s="110"/>
      <c r="Q45" s="117"/>
      <c r="R45" s="212"/>
      <c r="S45" s="212"/>
      <c r="T45" s="212"/>
      <c r="U45" s="151"/>
      <c r="V45" s="151"/>
      <c r="W45" s="63"/>
      <c r="X45" s="151"/>
      <c r="Y45" s="151"/>
      <c r="Z45" s="52"/>
      <c r="AA45" s="52"/>
      <c r="AB45" s="212"/>
      <c r="AC45" s="227"/>
      <c r="AD45" s="96"/>
      <c r="AE45" s="58"/>
      <c r="AF45" s="100"/>
      <c r="AG45" s="77"/>
      <c r="AH45" s="77"/>
      <c r="AI45" s="195"/>
      <c r="AJ45" s="195"/>
      <c r="AK45" s="195"/>
      <c r="AL45" s="175"/>
      <c r="AM45" s="195"/>
      <c r="AN45" s="195"/>
      <c r="AO45" s="195"/>
      <c r="AP45" s="195"/>
      <c r="AQ45" s="195"/>
      <c r="AR45" s="195"/>
      <c r="AS45" s="195"/>
      <c r="AT45" s="195"/>
      <c r="AU45" s="195"/>
    </row>
    <row r="46" spans="1:49">
      <c r="A46" s="195"/>
      <c r="B46" s="845"/>
      <c r="C46" s="52"/>
      <c r="D46" s="52"/>
      <c r="E46" s="195"/>
      <c r="F46" s="195"/>
      <c r="G46" s="96"/>
      <c r="H46" s="175"/>
      <c r="I46" s="195"/>
      <c r="J46" s="195"/>
      <c r="K46" s="195"/>
      <c r="L46" s="195"/>
      <c r="M46" s="195"/>
      <c r="N46" s="151"/>
      <c r="O46" s="151"/>
      <c r="P46" s="110"/>
      <c r="Q46" s="55"/>
      <c r="R46" s="55"/>
      <c r="S46" s="151"/>
      <c r="T46" s="151"/>
      <c r="U46" s="151"/>
      <c r="V46" s="151"/>
      <c r="W46" s="63"/>
      <c r="X46" s="151"/>
      <c r="Y46" s="151"/>
      <c r="Z46" s="52"/>
      <c r="AA46" s="52"/>
      <c r="AB46" s="212"/>
      <c r="AC46" s="227"/>
      <c r="AD46" s="52"/>
      <c r="AE46" s="73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</row>
    <row r="47" spans="1:49">
      <c r="A47" s="195"/>
      <c r="B47" s="845"/>
      <c r="C47" s="178"/>
      <c r="D47" s="179"/>
      <c r="E47" s="195"/>
      <c r="F47" s="195"/>
      <c r="G47" s="195"/>
      <c r="H47" s="175"/>
      <c r="I47" s="195"/>
      <c r="J47" s="195"/>
      <c r="K47" s="195"/>
      <c r="L47" s="195"/>
      <c r="M47" s="195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10"/>
      <c r="Z47" s="52"/>
      <c r="AA47" s="52"/>
      <c r="AB47" s="212"/>
      <c r="AC47" s="227"/>
      <c r="AD47" s="52"/>
      <c r="AE47" s="73"/>
      <c r="AF47" s="195"/>
      <c r="AG47" s="195"/>
      <c r="AH47" s="195"/>
      <c r="AI47" s="195"/>
      <c r="AJ47" s="195"/>
    </row>
    <row r="48" spans="1:49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10"/>
      <c r="Z48" s="52"/>
      <c r="AA48" s="52"/>
      <c r="AB48" s="212"/>
      <c r="AC48" s="227"/>
      <c r="AD48" s="52"/>
      <c r="AE48" s="212"/>
      <c r="AF48" s="195"/>
      <c r="AG48" s="195"/>
      <c r="AH48" s="195"/>
      <c r="AI48" s="195"/>
      <c r="AJ48" s="195"/>
    </row>
    <row r="49" spans="1:36">
      <c r="A49" s="195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95"/>
      <c r="AG49" s="195"/>
      <c r="AH49" s="195"/>
      <c r="AI49" s="195"/>
      <c r="AJ49" s="195"/>
    </row>
    <row r="50" spans="1:36"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95"/>
    </row>
    <row r="51" spans="1:36"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</row>
  </sheetData>
  <mergeCells count="86">
    <mergeCell ref="AD36:AE36"/>
    <mergeCell ref="AD29:AE29"/>
    <mergeCell ref="AD32:AE32"/>
    <mergeCell ref="AD33:AE33"/>
    <mergeCell ref="AD30:AE30"/>
    <mergeCell ref="AD31:AE31"/>
    <mergeCell ref="AD34:AE34"/>
    <mergeCell ref="AD35:AE35"/>
    <mergeCell ref="P22:P26"/>
    <mergeCell ref="P12:P16"/>
    <mergeCell ref="P17:P21"/>
    <mergeCell ref="W34:X34"/>
    <mergeCell ref="W31:X31"/>
    <mergeCell ref="W32:X32"/>
    <mergeCell ref="W33:X33"/>
    <mergeCell ref="B33:C33"/>
    <mergeCell ref="B30:C30"/>
    <mergeCell ref="I30:J30"/>
    <mergeCell ref="P30:Q30"/>
    <mergeCell ref="P32:Q32"/>
    <mergeCell ref="I31:J31"/>
    <mergeCell ref="P31:Q31"/>
    <mergeCell ref="I29:J29"/>
    <mergeCell ref="W36:X36"/>
    <mergeCell ref="I33:J33"/>
    <mergeCell ref="P33:Q33"/>
    <mergeCell ref="W29:X29"/>
    <mergeCell ref="W35:X35"/>
    <mergeCell ref="B43:B47"/>
    <mergeCell ref="P34:Q34"/>
    <mergeCell ref="I36:J36"/>
    <mergeCell ref="P36:Q36"/>
    <mergeCell ref="I35:J35"/>
    <mergeCell ref="P35:Q35"/>
    <mergeCell ref="B36:C36"/>
    <mergeCell ref="B35:C35"/>
    <mergeCell ref="B34:C34"/>
    <mergeCell ref="I34:J34"/>
    <mergeCell ref="A38:K38"/>
    <mergeCell ref="A39:X39"/>
    <mergeCell ref="A29:A36"/>
    <mergeCell ref="B29:C29"/>
    <mergeCell ref="P29:Q29"/>
    <mergeCell ref="W30:X30"/>
    <mergeCell ref="I32:J32"/>
    <mergeCell ref="B32:C32"/>
    <mergeCell ref="A22:A26"/>
    <mergeCell ref="I22:I26"/>
    <mergeCell ref="B7:B11"/>
    <mergeCell ref="B17:B21"/>
    <mergeCell ref="I17:I21"/>
    <mergeCell ref="B31:C31"/>
    <mergeCell ref="A5:A6"/>
    <mergeCell ref="A12:A16"/>
    <mergeCell ref="K3:O3"/>
    <mergeCell ref="A17:A21"/>
    <mergeCell ref="A7:A11"/>
    <mergeCell ref="B12:B16"/>
    <mergeCell ref="A1:AJ1"/>
    <mergeCell ref="W2:Y2"/>
    <mergeCell ref="AD2:AF2"/>
    <mergeCell ref="P3:Q3"/>
    <mergeCell ref="W3:X3"/>
    <mergeCell ref="Y3:AC3"/>
    <mergeCell ref="AD3:AE3"/>
    <mergeCell ref="AF3:AJ3"/>
    <mergeCell ref="B3:C3"/>
    <mergeCell ref="I3:J3"/>
    <mergeCell ref="R3:S3"/>
    <mergeCell ref="D3:E3"/>
    <mergeCell ref="W5:W6"/>
    <mergeCell ref="AD22:AD26"/>
    <mergeCell ref="B22:B26"/>
    <mergeCell ref="I5:I6"/>
    <mergeCell ref="B5:B6"/>
    <mergeCell ref="W22:W26"/>
    <mergeCell ref="AD17:AD21"/>
    <mergeCell ref="P5:P6"/>
    <mergeCell ref="AD5:AD6"/>
    <mergeCell ref="AD7:AD11"/>
    <mergeCell ref="AD12:AD16"/>
    <mergeCell ref="I7:I16"/>
    <mergeCell ref="P7:P11"/>
    <mergeCell ref="W7:W11"/>
    <mergeCell ref="W12:W16"/>
    <mergeCell ref="W17:W21"/>
  </mergeCells>
  <phoneticPr fontId="1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3"/>
  <sheetViews>
    <sheetView zoomScale="85" zoomScaleNormal="85" workbookViewId="0">
      <selection activeCell="D10" sqref="D10"/>
    </sheetView>
  </sheetViews>
  <sheetFormatPr defaultColWidth="9" defaultRowHeight="16.5"/>
  <cols>
    <col min="1" max="1" width="9" style="3"/>
    <col min="2" max="2" width="9.625" style="3" customWidth="1"/>
    <col min="3" max="3" width="10.625" style="4" customWidth="1"/>
    <col min="4" max="4" width="8.5" style="3" customWidth="1"/>
    <col min="5" max="5" width="5.625" style="3" customWidth="1"/>
    <col min="6" max="8" width="5.625" style="3" hidden="1" customWidth="1"/>
    <col min="9" max="9" width="9.625" style="3" customWidth="1"/>
    <col min="10" max="10" width="10.625" style="3" customWidth="1"/>
    <col min="11" max="11" width="7.875" style="3" customWidth="1"/>
    <col min="12" max="12" width="5.625" style="3" customWidth="1"/>
    <col min="13" max="15" width="5.625" style="3" hidden="1" customWidth="1"/>
    <col min="16" max="16" width="9.625" style="4" customWidth="1"/>
    <col min="17" max="17" width="10.625" style="3" customWidth="1"/>
    <col min="18" max="18" width="8.5" style="3" customWidth="1"/>
    <col min="19" max="19" width="5.625" style="3" customWidth="1"/>
    <col min="20" max="22" width="5.625" style="3" hidden="1" customWidth="1"/>
    <col min="23" max="23" width="9.625" style="3" customWidth="1"/>
    <col min="24" max="24" width="11.125" style="3" customWidth="1"/>
    <col min="25" max="25" width="8.125" style="3" customWidth="1"/>
    <col min="26" max="26" width="5.625" style="3" customWidth="1"/>
    <col min="27" max="28" width="5.625" style="3" hidden="1" customWidth="1"/>
    <col min="29" max="29" width="5.75" style="3" hidden="1" customWidth="1"/>
    <col min="30" max="30" width="9" style="3"/>
    <col min="31" max="31" width="10.625" style="3" customWidth="1"/>
    <col min="32" max="32" width="9" style="3"/>
    <col min="33" max="33" width="5.625" style="3" customWidth="1"/>
    <col min="34" max="36" width="5.625" style="3" hidden="1" customWidth="1"/>
    <col min="37" max="16384" width="9" style="3"/>
  </cols>
  <sheetData>
    <row r="1" spans="1:51" s="1" customFormat="1" ht="24" customHeight="1">
      <c r="A1" s="790" t="s">
        <v>357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H1" s="790"/>
      <c r="AI1" s="790"/>
      <c r="AJ1" s="790"/>
    </row>
    <row r="2" spans="1:51" s="1" customFormat="1" ht="29.25" customHeight="1" thickBot="1">
      <c r="A2" s="588" t="s">
        <v>374</v>
      </c>
      <c r="B2" s="588"/>
      <c r="C2" s="588"/>
      <c r="D2" s="871" t="s">
        <v>5</v>
      </c>
      <c r="E2" s="871"/>
      <c r="F2" s="871"/>
      <c r="G2" s="871"/>
      <c r="H2" s="871"/>
      <c r="I2" s="872"/>
      <c r="J2" s="872"/>
      <c r="K2" s="872"/>
      <c r="L2" s="872"/>
      <c r="M2" s="872"/>
      <c r="N2" s="872"/>
      <c r="O2" s="872"/>
      <c r="P2" s="589"/>
      <c r="Q2" s="873" t="s">
        <v>4</v>
      </c>
      <c r="R2" s="873"/>
      <c r="S2" s="873"/>
      <c r="T2" s="873"/>
      <c r="U2" s="873"/>
      <c r="V2" s="873"/>
      <c r="W2" s="873"/>
      <c r="X2" s="873"/>
      <c r="Y2" s="873"/>
      <c r="Z2" s="873"/>
      <c r="AA2" s="873"/>
      <c r="AB2" s="873"/>
      <c r="AC2" s="873"/>
      <c r="AD2" s="590"/>
      <c r="AE2" s="590"/>
      <c r="AF2" s="590"/>
      <c r="AG2" s="590"/>
      <c r="AH2" s="591"/>
      <c r="AI2" s="591"/>
      <c r="AJ2" s="591"/>
    </row>
    <row r="3" spans="1:51" s="198" customFormat="1" ht="21.75" customHeight="1" thickBot="1">
      <c r="A3" s="592" t="s">
        <v>80</v>
      </c>
      <c r="B3" s="766">
        <v>46188</v>
      </c>
      <c r="C3" s="767"/>
      <c r="D3" s="788" t="s">
        <v>365</v>
      </c>
      <c r="E3" s="796"/>
      <c r="F3" s="796"/>
      <c r="G3" s="796"/>
      <c r="H3" s="789"/>
      <c r="I3" s="766">
        <v>46189</v>
      </c>
      <c r="J3" s="767"/>
      <c r="K3" s="788" t="s">
        <v>366</v>
      </c>
      <c r="L3" s="796"/>
      <c r="M3" s="796"/>
      <c r="N3" s="796"/>
      <c r="O3" s="789"/>
      <c r="P3" s="766">
        <v>46190</v>
      </c>
      <c r="Q3" s="767"/>
      <c r="R3" s="785" t="s">
        <v>81</v>
      </c>
      <c r="S3" s="786"/>
      <c r="T3" s="786"/>
      <c r="U3" s="786"/>
      <c r="V3" s="787"/>
      <c r="W3" s="766">
        <v>46191</v>
      </c>
      <c r="X3" s="797"/>
      <c r="Y3" s="788" t="s">
        <v>367</v>
      </c>
      <c r="Z3" s="796"/>
      <c r="AA3" s="796"/>
      <c r="AB3" s="796"/>
      <c r="AC3" s="789"/>
      <c r="AD3" s="766">
        <v>46192</v>
      </c>
      <c r="AE3" s="797"/>
      <c r="AF3" s="835" t="s">
        <v>33</v>
      </c>
      <c r="AG3" s="836"/>
      <c r="AH3" s="836"/>
      <c r="AI3" s="836"/>
      <c r="AJ3" s="837"/>
      <c r="AK3" s="122"/>
      <c r="AL3" s="123"/>
      <c r="AM3" s="180"/>
      <c r="AN3" s="205"/>
      <c r="AO3" s="205"/>
      <c r="AP3" s="205"/>
    </row>
    <row r="4" spans="1:51" s="4" customFormat="1" ht="24.75" customHeight="1">
      <c r="A4" s="593" t="s">
        <v>27</v>
      </c>
      <c r="B4" s="594" t="s">
        <v>44</v>
      </c>
      <c r="C4" s="305" t="s">
        <v>45</v>
      </c>
      <c r="D4" s="305" t="s">
        <v>370</v>
      </c>
      <c r="E4" s="310" t="s">
        <v>46</v>
      </c>
      <c r="F4" s="309" t="s">
        <v>67</v>
      </c>
      <c r="G4" s="309" t="s">
        <v>68</v>
      </c>
      <c r="H4" s="310" t="s">
        <v>69</v>
      </c>
      <c r="I4" s="595" t="s">
        <v>44</v>
      </c>
      <c r="J4" s="305" t="s">
        <v>45</v>
      </c>
      <c r="K4" s="305" t="s">
        <v>370</v>
      </c>
      <c r="L4" s="310" t="s">
        <v>46</v>
      </c>
      <c r="M4" s="309" t="s">
        <v>67</v>
      </c>
      <c r="N4" s="309" t="s">
        <v>68</v>
      </c>
      <c r="O4" s="310" t="s">
        <v>69</v>
      </c>
      <c r="P4" s="595" t="s">
        <v>44</v>
      </c>
      <c r="Q4" s="305" t="s">
        <v>45</v>
      </c>
      <c r="R4" s="305" t="s">
        <v>370</v>
      </c>
      <c r="S4" s="310" t="s">
        <v>46</v>
      </c>
      <c r="T4" s="309" t="s">
        <v>67</v>
      </c>
      <c r="U4" s="309" t="s">
        <v>68</v>
      </c>
      <c r="V4" s="310" t="s">
        <v>69</v>
      </c>
      <c r="W4" s="595" t="s">
        <v>44</v>
      </c>
      <c r="X4" s="305" t="s">
        <v>45</v>
      </c>
      <c r="Y4" s="305" t="s">
        <v>370</v>
      </c>
      <c r="Z4" s="310" t="s">
        <v>46</v>
      </c>
      <c r="AA4" s="309" t="s">
        <v>67</v>
      </c>
      <c r="AB4" s="309" t="s">
        <v>68</v>
      </c>
      <c r="AC4" s="310" t="s">
        <v>69</v>
      </c>
      <c r="AD4" s="595" t="s">
        <v>44</v>
      </c>
      <c r="AE4" s="305" t="s">
        <v>45</v>
      </c>
      <c r="AF4" s="305" t="s">
        <v>370</v>
      </c>
      <c r="AG4" s="310" t="s">
        <v>46</v>
      </c>
      <c r="AH4" s="309" t="s">
        <v>67</v>
      </c>
      <c r="AI4" s="309" t="s">
        <v>68</v>
      </c>
      <c r="AJ4" s="310" t="s">
        <v>69</v>
      </c>
      <c r="AK4" s="5"/>
      <c r="AL4" s="176"/>
      <c r="AM4" s="206"/>
      <c r="AN4" s="56"/>
      <c r="AO4" s="204"/>
      <c r="AP4" s="37"/>
      <c r="AQ4" s="37"/>
      <c r="AR4" s="37"/>
      <c r="AS4" s="37"/>
      <c r="AT4" s="37"/>
      <c r="AU4" s="37"/>
      <c r="AV4" s="37"/>
      <c r="AW4" s="37"/>
      <c r="AX4" s="37"/>
      <c r="AY4" s="37"/>
    </row>
    <row r="5" spans="1:51" s="95" customFormat="1" ht="18" customHeight="1">
      <c r="A5" s="862" t="s">
        <v>3</v>
      </c>
      <c r="B5" s="781" t="s">
        <v>77</v>
      </c>
      <c r="C5" s="596" t="s">
        <v>62</v>
      </c>
      <c r="D5" s="320">
        <v>100</v>
      </c>
      <c r="E5" s="320">
        <f>D5/20</f>
        <v>5</v>
      </c>
      <c r="F5" s="320">
        <f>D5/20</f>
        <v>5</v>
      </c>
      <c r="G5" s="320"/>
      <c r="H5" s="321"/>
      <c r="I5" s="781" t="s">
        <v>77</v>
      </c>
      <c r="J5" s="316" t="s">
        <v>97</v>
      </c>
      <c r="K5" s="509">
        <v>100</v>
      </c>
      <c r="L5" s="502">
        <v>45.3</v>
      </c>
      <c r="M5" s="320">
        <f>K5/20</f>
        <v>5</v>
      </c>
      <c r="N5" s="320"/>
      <c r="O5" s="597"/>
      <c r="P5" s="868" t="s">
        <v>32</v>
      </c>
      <c r="Q5" s="316" t="s">
        <v>97</v>
      </c>
      <c r="R5" s="316">
        <v>80</v>
      </c>
      <c r="S5" s="502">
        <v>37.04</v>
      </c>
      <c r="T5" s="320">
        <f>R5/20</f>
        <v>4</v>
      </c>
      <c r="U5" s="504"/>
      <c r="V5" s="598"/>
      <c r="W5" s="868" t="s">
        <v>32</v>
      </c>
      <c r="X5" s="316" t="s">
        <v>97</v>
      </c>
      <c r="Y5" s="316">
        <v>80</v>
      </c>
      <c r="Z5" s="502">
        <v>37.04</v>
      </c>
      <c r="AA5" s="320">
        <f>Y5/20</f>
        <v>4</v>
      </c>
      <c r="AB5" s="320"/>
      <c r="AC5" s="321"/>
      <c r="AD5" s="868" t="s">
        <v>32</v>
      </c>
      <c r="AE5" s="316" t="s">
        <v>97</v>
      </c>
      <c r="AF5" s="316">
        <v>80</v>
      </c>
      <c r="AG5" s="502">
        <v>37.04</v>
      </c>
      <c r="AH5" s="320">
        <f>AF5/20</f>
        <v>4</v>
      </c>
      <c r="AI5" s="320">
        <v>4</v>
      </c>
      <c r="AJ5" s="321"/>
      <c r="AK5" s="222"/>
      <c r="AL5" s="110"/>
      <c r="AM5" s="127"/>
      <c r="AN5" s="56"/>
      <c r="AO5" s="151"/>
      <c r="AP5" s="151"/>
      <c r="AQ5" s="55"/>
      <c r="AR5" s="37"/>
      <c r="AS5" s="37"/>
      <c r="AT5" s="79"/>
      <c r="AU5" s="79"/>
      <c r="AV5" s="79"/>
      <c r="AW5" s="79"/>
      <c r="AX5" s="79"/>
      <c r="AY5" s="79"/>
    </row>
    <row r="6" spans="1:51" s="95" customFormat="1" ht="18" customHeight="1">
      <c r="A6" s="870"/>
      <c r="B6" s="782"/>
      <c r="C6" s="326"/>
      <c r="D6" s="509"/>
      <c r="E6" s="509"/>
      <c r="F6" s="316"/>
      <c r="G6" s="316"/>
      <c r="H6" s="321"/>
      <c r="I6" s="782"/>
      <c r="J6" s="326"/>
      <c r="K6" s="509"/>
      <c r="L6" s="502"/>
      <c r="M6" s="320"/>
      <c r="N6" s="320"/>
      <c r="O6" s="597"/>
      <c r="P6" s="869"/>
      <c r="Q6" s="509" t="s">
        <v>63</v>
      </c>
      <c r="R6" s="509">
        <v>20</v>
      </c>
      <c r="S6" s="502">
        <v>9.26</v>
      </c>
      <c r="T6" s="320">
        <f>R6/20</f>
        <v>1</v>
      </c>
      <c r="U6" s="504"/>
      <c r="V6" s="598"/>
      <c r="W6" s="869"/>
      <c r="X6" s="509" t="s">
        <v>63</v>
      </c>
      <c r="Y6" s="509">
        <v>20</v>
      </c>
      <c r="Z6" s="502">
        <v>9.26</v>
      </c>
      <c r="AA6" s="320">
        <f>Y6/20</f>
        <v>1</v>
      </c>
      <c r="AB6" s="320"/>
      <c r="AC6" s="321"/>
      <c r="AD6" s="869"/>
      <c r="AE6" s="509" t="s">
        <v>63</v>
      </c>
      <c r="AF6" s="509">
        <v>20</v>
      </c>
      <c r="AG6" s="502">
        <v>9.26</v>
      </c>
      <c r="AH6" s="320">
        <f>AF6/20</f>
        <v>1</v>
      </c>
      <c r="AI6" s="320">
        <v>1</v>
      </c>
      <c r="AJ6" s="321"/>
      <c r="AK6" s="222"/>
      <c r="AL6" s="110"/>
      <c r="AM6" s="127"/>
      <c r="AN6" s="56"/>
      <c r="AO6" s="151"/>
      <c r="AP6" s="151"/>
      <c r="AQ6" s="151"/>
      <c r="AR6" s="3"/>
      <c r="AS6" s="3"/>
      <c r="AT6" s="79"/>
      <c r="AU6" s="79"/>
      <c r="AV6" s="79"/>
      <c r="AW6" s="79"/>
      <c r="AX6" s="79"/>
      <c r="AY6" s="79"/>
    </row>
    <row r="7" spans="1:51" s="95" customFormat="1" ht="18" customHeight="1">
      <c r="A7" s="862" t="s">
        <v>28</v>
      </c>
      <c r="B7" s="798" t="s">
        <v>310</v>
      </c>
      <c r="C7" s="320" t="s">
        <v>309</v>
      </c>
      <c r="D7" s="320">
        <v>85</v>
      </c>
      <c r="E7" s="502">
        <f t="shared" ref="E7:E10" si="0">D7*468/1000</f>
        <v>39.78</v>
      </c>
      <c r="F7" s="533"/>
      <c r="G7" s="533">
        <f>D7*0.65/35</f>
        <v>1.5785714285714285</v>
      </c>
      <c r="H7" s="505"/>
      <c r="I7" s="830" t="s">
        <v>157</v>
      </c>
      <c r="J7" s="509" t="s">
        <v>104</v>
      </c>
      <c r="K7" s="509">
        <v>65</v>
      </c>
      <c r="L7" s="599">
        <f>K7*453/1000</f>
        <v>29.445</v>
      </c>
      <c r="M7" s="535"/>
      <c r="N7" s="535"/>
      <c r="O7" s="597">
        <f>K7/100</f>
        <v>0.65</v>
      </c>
      <c r="P7" s="830" t="s">
        <v>158</v>
      </c>
      <c r="Q7" s="509" t="s">
        <v>147</v>
      </c>
      <c r="R7" s="509">
        <v>65</v>
      </c>
      <c r="S7" s="600">
        <f>R7*463/1000</f>
        <v>30.094999999999999</v>
      </c>
      <c r="T7" s="601"/>
      <c r="U7" s="535">
        <f>R7/35</f>
        <v>1.8571428571428572</v>
      </c>
      <c r="V7" s="598"/>
      <c r="W7" s="830" t="s">
        <v>315</v>
      </c>
      <c r="X7" s="509" t="s">
        <v>129</v>
      </c>
      <c r="Y7" s="316">
        <v>72</v>
      </c>
      <c r="Z7" s="602">
        <f t="shared" ref="Z7:Z11" si="1">Y7*463/1000</f>
        <v>33.335999999999999</v>
      </c>
      <c r="AA7" s="338"/>
      <c r="AB7" s="338">
        <f>Y7*0.8/35</f>
        <v>1.6457142857142857</v>
      </c>
      <c r="AC7" s="603"/>
      <c r="AD7" s="798" t="s">
        <v>161</v>
      </c>
      <c r="AE7" s="509" t="s">
        <v>217</v>
      </c>
      <c r="AF7" s="509">
        <v>65</v>
      </c>
      <c r="AG7" s="599">
        <v>65</v>
      </c>
      <c r="AH7" s="330"/>
      <c r="AI7" s="330"/>
      <c r="AJ7" s="321">
        <v>1.8571428571428572</v>
      </c>
      <c r="AK7" s="223"/>
      <c r="AL7" s="63"/>
      <c r="AM7" s="209"/>
      <c r="AN7" s="209"/>
      <c r="AO7" s="218"/>
      <c r="AP7" s="269"/>
      <c r="AQ7" s="269"/>
      <c r="AR7" s="58"/>
      <c r="AS7" s="251"/>
      <c r="AT7" s="79"/>
      <c r="AU7" s="79"/>
      <c r="AV7" s="79"/>
      <c r="AW7" s="79"/>
      <c r="AX7" s="79"/>
      <c r="AY7" s="79"/>
    </row>
    <row r="8" spans="1:51" s="95" customFormat="1" ht="18" customHeight="1">
      <c r="A8" s="862"/>
      <c r="B8" s="799"/>
      <c r="C8" s="320" t="s">
        <v>203</v>
      </c>
      <c r="D8" s="320">
        <v>20</v>
      </c>
      <c r="E8" s="502">
        <f t="shared" si="0"/>
        <v>9.36</v>
      </c>
      <c r="F8" s="533"/>
      <c r="G8" s="533"/>
      <c r="H8" s="505">
        <f>D8/100</f>
        <v>0.2</v>
      </c>
      <c r="I8" s="831"/>
      <c r="J8" s="509" t="s">
        <v>109</v>
      </c>
      <c r="K8" s="509">
        <v>50</v>
      </c>
      <c r="L8" s="604">
        <f t="shared" ref="L8:L16" si="2">K8*453/1000</f>
        <v>22.65</v>
      </c>
      <c r="M8" s="605"/>
      <c r="N8" s="521">
        <f>K8/35</f>
        <v>1.4285714285714286</v>
      </c>
      <c r="O8" s="597"/>
      <c r="P8" s="831"/>
      <c r="Q8" s="509" t="s">
        <v>104</v>
      </c>
      <c r="R8" s="509">
        <v>45</v>
      </c>
      <c r="S8" s="600">
        <f>R8*463/1000</f>
        <v>20.835000000000001</v>
      </c>
      <c r="T8" s="535"/>
      <c r="U8" s="535"/>
      <c r="V8" s="598">
        <f>R8/100</f>
        <v>0.45</v>
      </c>
      <c r="W8" s="831"/>
      <c r="X8" s="509" t="s">
        <v>103</v>
      </c>
      <c r="Y8" s="316">
        <v>40</v>
      </c>
      <c r="Z8" s="599">
        <f t="shared" si="1"/>
        <v>18.52</v>
      </c>
      <c r="AA8" s="330"/>
      <c r="AB8" s="330"/>
      <c r="AC8" s="606">
        <f>Y8/100</f>
        <v>0.4</v>
      </c>
      <c r="AD8" s="799"/>
      <c r="AE8" s="528" t="s">
        <v>162</v>
      </c>
      <c r="AF8" s="528"/>
      <c r="AG8" s="599"/>
      <c r="AH8" s="330"/>
      <c r="AI8" s="330"/>
      <c r="AJ8" s="321"/>
      <c r="AK8" s="223"/>
      <c r="AL8" s="63"/>
      <c r="AM8" s="209"/>
      <c r="AN8" s="209"/>
      <c r="AO8" s="218"/>
      <c r="AP8" s="269"/>
      <c r="AQ8" s="269"/>
      <c r="AR8" s="58"/>
      <c r="AS8" s="251"/>
      <c r="AT8" s="3"/>
      <c r="AU8" s="79"/>
      <c r="AV8" s="79"/>
      <c r="AW8" s="79"/>
      <c r="AX8" s="79"/>
      <c r="AY8" s="79"/>
    </row>
    <row r="9" spans="1:51" s="95" customFormat="1" ht="18" customHeight="1">
      <c r="A9" s="862"/>
      <c r="B9" s="799"/>
      <c r="C9" s="320" t="s">
        <v>103</v>
      </c>
      <c r="D9" s="320">
        <v>25</v>
      </c>
      <c r="E9" s="502">
        <f t="shared" si="0"/>
        <v>11.7</v>
      </c>
      <c r="F9" s="533"/>
      <c r="G9" s="533"/>
      <c r="H9" s="505">
        <f>D9/100</f>
        <v>0.25</v>
      </c>
      <c r="I9" s="831"/>
      <c r="J9" s="509" t="s">
        <v>30</v>
      </c>
      <c r="K9" s="509">
        <v>7</v>
      </c>
      <c r="L9" s="604">
        <f t="shared" si="2"/>
        <v>3.1709999999999998</v>
      </c>
      <c r="M9" s="535"/>
      <c r="N9" s="521"/>
      <c r="O9" s="597">
        <f>K9/100</f>
        <v>7.0000000000000007E-2</v>
      </c>
      <c r="P9" s="831"/>
      <c r="Q9" s="509" t="s">
        <v>210</v>
      </c>
      <c r="R9" s="509">
        <v>1</v>
      </c>
      <c r="S9" s="607">
        <f>R9*463/1000</f>
        <v>0.46300000000000002</v>
      </c>
      <c r="T9" s="535"/>
      <c r="U9" s="535"/>
      <c r="V9" s="598">
        <f>R9/100</f>
        <v>0.01</v>
      </c>
      <c r="W9" s="831"/>
      <c r="X9" s="509" t="s">
        <v>99</v>
      </c>
      <c r="Y9" s="316">
        <v>18</v>
      </c>
      <c r="Z9" s="599">
        <f t="shared" si="1"/>
        <v>8.3339999999999996</v>
      </c>
      <c r="AA9" s="330"/>
      <c r="AB9" s="330">
        <f>Y9/55</f>
        <v>0.32727272727272727</v>
      </c>
      <c r="AC9" s="606"/>
      <c r="AD9" s="799"/>
      <c r="AE9" s="528"/>
      <c r="AF9" s="528"/>
      <c r="AG9" s="599"/>
      <c r="AH9" s="330"/>
      <c r="AI9" s="330"/>
      <c r="AJ9" s="321"/>
      <c r="AK9" s="223"/>
      <c r="AL9" s="63"/>
      <c r="AM9" s="209"/>
      <c r="AN9" s="209"/>
      <c r="AO9" s="218"/>
      <c r="AP9" s="269"/>
      <c r="AQ9" s="269"/>
      <c r="AR9" s="58"/>
      <c r="AS9" s="251"/>
      <c r="AT9" s="198"/>
      <c r="AU9" s="79"/>
      <c r="AV9" s="79"/>
      <c r="AW9" s="79"/>
      <c r="AX9" s="79"/>
      <c r="AY9" s="79"/>
    </row>
    <row r="10" spans="1:51" s="95" customFormat="1" ht="18" customHeight="1">
      <c r="A10" s="862"/>
      <c r="B10" s="799"/>
      <c r="C10" s="320" t="s">
        <v>66</v>
      </c>
      <c r="D10" s="320">
        <v>2</v>
      </c>
      <c r="E10" s="502">
        <f t="shared" si="0"/>
        <v>0.93600000000000005</v>
      </c>
      <c r="F10" s="533"/>
      <c r="G10" s="533"/>
      <c r="H10" s="505">
        <f>D10/100</f>
        <v>0.02</v>
      </c>
      <c r="I10" s="831"/>
      <c r="J10" s="509" t="s">
        <v>207</v>
      </c>
      <c r="K10" s="509">
        <v>40</v>
      </c>
      <c r="L10" s="604">
        <f t="shared" si="2"/>
        <v>18.12</v>
      </c>
      <c r="M10" s="535"/>
      <c r="N10" s="521"/>
      <c r="O10" s="597">
        <f>K10/100</f>
        <v>0.4</v>
      </c>
      <c r="P10" s="831"/>
      <c r="Q10" s="509" t="s">
        <v>211</v>
      </c>
      <c r="R10" s="509" t="s">
        <v>72</v>
      </c>
      <c r="S10" s="600" t="s">
        <v>72</v>
      </c>
      <c r="T10" s="535"/>
      <c r="U10" s="601"/>
      <c r="V10" s="598"/>
      <c r="W10" s="831"/>
      <c r="X10" s="509" t="s">
        <v>108</v>
      </c>
      <c r="Y10" s="316">
        <v>5</v>
      </c>
      <c r="Z10" s="599">
        <f t="shared" si="1"/>
        <v>2.3149999999999999</v>
      </c>
      <c r="AA10" s="330"/>
      <c r="AB10" s="330"/>
      <c r="AC10" s="606">
        <f>Y10/100</f>
        <v>0.05</v>
      </c>
      <c r="AD10" s="799"/>
      <c r="AE10" s="528"/>
      <c r="AF10" s="528"/>
      <c r="AG10" s="599"/>
      <c r="AH10" s="330"/>
      <c r="AI10" s="330"/>
      <c r="AJ10" s="321"/>
      <c r="AK10" s="223"/>
      <c r="AL10" s="63"/>
      <c r="AM10" s="209"/>
      <c r="AN10" s="209"/>
      <c r="AO10" s="218"/>
      <c r="AP10" s="269"/>
      <c r="AQ10" s="269"/>
      <c r="AR10" s="58"/>
      <c r="AS10" s="251"/>
      <c r="AT10" s="37"/>
      <c r="AU10" s="79"/>
      <c r="AV10" s="79"/>
      <c r="AW10" s="79"/>
      <c r="AX10" s="79"/>
      <c r="AY10" s="79"/>
    </row>
    <row r="11" spans="1:51" s="95" customFormat="1" ht="18" customHeight="1">
      <c r="A11" s="862"/>
      <c r="B11" s="800"/>
      <c r="C11" s="320" t="s">
        <v>204</v>
      </c>
      <c r="D11" s="320"/>
      <c r="E11" s="502" t="s">
        <v>173</v>
      </c>
      <c r="F11" s="533"/>
      <c r="G11" s="533"/>
      <c r="H11" s="505"/>
      <c r="I11" s="831"/>
      <c r="J11" s="509" t="s">
        <v>208</v>
      </c>
      <c r="K11" s="509">
        <v>20</v>
      </c>
      <c r="L11" s="599">
        <f t="shared" si="2"/>
        <v>9.06</v>
      </c>
      <c r="M11" s="535"/>
      <c r="N11" s="605">
        <f>K11/35</f>
        <v>0.5714285714285714</v>
      </c>
      <c r="O11" s="597"/>
      <c r="P11" s="832"/>
      <c r="Q11" s="509"/>
      <c r="R11" s="509"/>
      <c r="S11" s="600"/>
      <c r="T11" s="536"/>
      <c r="U11" s="535"/>
      <c r="V11" s="598"/>
      <c r="W11" s="832"/>
      <c r="X11" s="509" t="s">
        <v>210</v>
      </c>
      <c r="Y11" s="316">
        <v>1</v>
      </c>
      <c r="Z11" s="608">
        <f t="shared" si="1"/>
        <v>0.46300000000000002</v>
      </c>
      <c r="AA11" s="330"/>
      <c r="AB11" s="330"/>
      <c r="AC11" s="606">
        <f>Y11/100</f>
        <v>0.01</v>
      </c>
      <c r="AD11" s="799"/>
      <c r="AE11" s="528"/>
      <c r="AF11" s="528"/>
      <c r="AG11" s="599"/>
      <c r="AH11" s="330"/>
      <c r="AI11" s="330"/>
      <c r="AJ11" s="321"/>
      <c r="AK11" s="223"/>
      <c r="AL11" s="63"/>
      <c r="AM11" s="209"/>
      <c r="AN11" s="209"/>
      <c r="AO11" s="218"/>
      <c r="AP11" s="269"/>
      <c r="AQ11" s="269"/>
      <c r="AR11" s="58"/>
      <c r="AS11" s="251"/>
      <c r="AT11" s="3"/>
      <c r="AU11" s="79"/>
      <c r="AV11" s="79"/>
      <c r="AW11" s="79"/>
      <c r="AX11" s="79"/>
      <c r="AY11" s="79"/>
    </row>
    <row r="12" spans="1:51" s="95" customFormat="1" ht="18" customHeight="1">
      <c r="A12" s="861" t="s">
        <v>29</v>
      </c>
      <c r="B12" s="758" t="s">
        <v>140</v>
      </c>
      <c r="C12" s="320" t="s">
        <v>64</v>
      </c>
      <c r="D12" s="320">
        <v>12</v>
      </c>
      <c r="E12" s="502">
        <f t="shared" ref="E12:E16" si="3">D12*468/1000</f>
        <v>5.6159999999999997</v>
      </c>
      <c r="F12" s="533">
        <f>D12/15</f>
        <v>0.8</v>
      </c>
      <c r="G12" s="533"/>
      <c r="H12" s="325"/>
      <c r="I12" s="831"/>
      <c r="J12" s="509" t="s">
        <v>209</v>
      </c>
      <c r="K12" s="509">
        <v>15</v>
      </c>
      <c r="L12" s="604">
        <f t="shared" si="2"/>
        <v>6.7949999999999999</v>
      </c>
      <c r="M12" s="609"/>
      <c r="N12" s="605">
        <f>K12/35</f>
        <v>0.42857142857142855</v>
      </c>
      <c r="O12" s="597"/>
      <c r="P12" s="830" t="s">
        <v>159</v>
      </c>
      <c r="Q12" s="509" t="s">
        <v>212</v>
      </c>
      <c r="R12" s="509">
        <v>85</v>
      </c>
      <c r="S12" s="600">
        <f>R12*463/1000</f>
        <v>39.354999999999997</v>
      </c>
      <c r="T12" s="521"/>
      <c r="U12" s="598" t="s">
        <v>333</v>
      </c>
      <c r="V12" s="598"/>
      <c r="W12" s="830" t="s">
        <v>160</v>
      </c>
      <c r="X12" s="509" t="s">
        <v>314</v>
      </c>
      <c r="Y12" s="509">
        <v>11</v>
      </c>
      <c r="Z12" s="604">
        <f>Y12*463/1000</f>
        <v>5.093</v>
      </c>
      <c r="AA12" s="609"/>
      <c r="AB12" s="330">
        <f>Y12/35</f>
        <v>0.31428571428571428</v>
      </c>
      <c r="AC12" s="603"/>
      <c r="AD12" s="798" t="s">
        <v>329</v>
      </c>
      <c r="AE12" s="330" t="s">
        <v>330</v>
      </c>
      <c r="AF12" s="341">
        <v>10</v>
      </c>
      <c r="AG12" s="601"/>
      <c r="AH12" s="601"/>
      <c r="AI12" s="535"/>
      <c r="AJ12" s="522">
        <f>AF12/100</f>
        <v>0.1</v>
      </c>
      <c r="AK12" s="224"/>
      <c r="AL12" s="63"/>
      <c r="AM12" s="209"/>
      <c r="AN12" s="209"/>
      <c r="AO12" s="218"/>
      <c r="AP12" s="269"/>
      <c r="AQ12" s="269"/>
      <c r="AR12" s="212"/>
      <c r="AS12" s="251"/>
      <c r="AT12" s="3"/>
      <c r="AU12" s="79"/>
      <c r="AV12" s="79"/>
      <c r="AW12" s="79"/>
      <c r="AX12" s="79"/>
      <c r="AY12" s="79"/>
    </row>
    <row r="13" spans="1:51" s="95" customFormat="1" ht="18" customHeight="1">
      <c r="A13" s="862"/>
      <c r="B13" s="759"/>
      <c r="C13" s="320" t="s">
        <v>141</v>
      </c>
      <c r="D13" s="320">
        <v>24</v>
      </c>
      <c r="E13" s="502">
        <f t="shared" si="3"/>
        <v>11.231999999999999</v>
      </c>
      <c r="F13" s="533"/>
      <c r="G13" s="533"/>
      <c r="H13" s="505">
        <f>D13/100</f>
        <v>0.24</v>
      </c>
      <c r="I13" s="831"/>
      <c r="J13" s="509" t="s">
        <v>103</v>
      </c>
      <c r="K13" s="509">
        <v>6</v>
      </c>
      <c r="L13" s="604">
        <f t="shared" si="2"/>
        <v>2.718</v>
      </c>
      <c r="M13" s="330"/>
      <c r="N13" s="330"/>
      <c r="O13" s="597">
        <f>K13/100</f>
        <v>0.06</v>
      </c>
      <c r="P13" s="831"/>
      <c r="Q13" s="509" t="s">
        <v>66</v>
      </c>
      <c r="R13" s="509">
        <v>3</v>
      </c>
      <c r="S13" s="600">
        <f>R13*463/1000</f>
        <v>1.389</v>
      </c>
      <c r="T13" s="349"/>
      <c r="U13" s="351"/>
      <c r="V13" s="598">
        <f>R13/100</f>
        <v>0.03</v>
      </c>
      <c r="W13" s="831"/>
      <c r="X13" s="509" t="s">
        <v>193</v>
      </c>
      <c r="Y13" s="509">
        <v>22</v>
      </c>
      <c r="Z13" s="604">
        <f>Y13*463/1000</f>
        <v>10.186</v>
      </c>
      <c r="AA13" s="330"/>
      <c r="AB13" s="330"/>
      <c r="AC13" s="606">
        <f>Y13/100</f>
        <v>0.22</v>
      </c>
      <c r="AD13" s="799"/>
      <c r="AE13" s="330" t="s">
        <v>331</v>
      </c>
      <c r="AF13" s="341">
        <v>35</v>
      </c>
      <c r="AG13" s="601"/>
      <c r="AH13" s="535"/>
      <c r="AI13" s="601">
        <f>AF13/55</f>
        <v>0.63636363636363635</v>
      </c>
      <c r="AJ13" s="522"/>
      <c r="AK13" s="224"/>
      <c r="AL13" s="63"/>
      <c r="AM13" s="209"/>
      <c r="AN13" s="209"/>
      <c r="AO13" s="218"/>
      <c r="AP13" s="269"/>
      <c r="AQ13" s="269"/>
      <c r="AR13" s="58"/>
      <c r="AS13" s="251"/>
      <c r="AT13" s="3"/>
      <c r="AU13" s="79"/>
      <c r="AV13" s="79"/>
      <c r="AW13" s="79"/>
      <c r="AX13" s="79"/>
      <c r="AY13" s="79"/>
    </row>
    <row r="14" spans="1:51" s="95" customFormat="1" ht="18" customHeight="1">
      <c r="A14" s="862"/>
      <c r="B14" s="759"/>
      <c r="C14" s="320" t="s">
        <v>30</v>
      </c>
      <c r="D14" s="320">
        <v>5</v>
      </c>
      <c r="E14" s="502">
        <f t="shared" si="3"/>
        <v>2.34</v>
      </c>
      <c r="F14" s="443"/>
      <c r="G14" s="533"/>
      <c r="H14" s="505">
        <f>D14/100</f>
        <v>0.05</v>
      </c>
      <c r="I14" s="831"/>
      <c r="J14" s="509" t="s">
        <v>121</v>
      </c>
      <c r="K14" s="509">
        <v>2</v>
      </c>
      <c r="L14" s="604">
        <f t="shared" si="2"/>
        <v>0.90600000000000003</v>
      </c>
      <c r="M14" s="330"/>
      <c r="N14" s="330"/>
      <c r="O14" s="597">
        <f>K14/100</f>
        <v>0.02</v>
      </c>
      <c r="P14" s="831"/>
      <c r="Q14" s="509" t="s">
        <v>124</v>
      </c>
      <c r="R14" s="509">
        <v>3</v>
      </c>
      <c r="S14" s="600">
        <f>R14*463/1000</f>
        <v>1.389</v>
      </c>
      <c r="T14" s="536"/>
      <c r="U14" s="535"/>
      <c r="V14" s="598">
        <f>R14/100</f>
        <v>0.03</v>
      </c>
      <c r="W14" s="831"/>
      <c r="X14" s="509" t="s">
        <v>104</v>
      </c>
      <c r="Y14" s="509">
        <v>55</v>
      </c>
      <c r="Z14" s="604">
        <f>Y14*463/1000</f>
        <v>25.465</v>
      </c>
      <c r="AA14" s="609"/>
      <c r="AB14" s="330"/>
      <c r="AC14" s="603">
        <f>Y14/100</f>
        <v>0.55000000000000004</v>
      </c>
      <c r="AD14" s="799"/>
      <c r="AE14" s="338" t="s">
        <v>332</v>
      </c>
      <c r="AF14" s="359">
        <v>45</v>
      </c>
      <c r="AG14" s="601">
        <f>AF14/100</f>
        <v>0.45</v>
      </c>
      <c r="AH14" s="601"/>
      <c r="AI14" s="535"/>
      <c r="AJ14" s="522"/>
      <c r="AK14" s="224"/>
      <c r="AL14" s="63"/>
      <c r="AM14" s="209"/>
      <c r="AN14" s="209"/>
      <c r="AO14" s="218"/>
      <c r="AP14" s="270"/>
      <c r="AQ14" s="269"/>
      <c r="AR14" s="58"/>
      <c r="AS14" s="251"/>
      <c r="AT14" s="3"/>
      <c r="AU14" s="79"/>
      <c r="AV14" s="79"/>
      <c r="AW14" s="79"/>
      <c r="AX14" s="79"/>
      <c r="AY14" s="79"/>
    </row>
    <row r="15" spans="1:51" s="95" customFormat="1" ht="18" customHeight="1">
      <c r="A15" s="862"/>
      <c r="B15" s="759"/>
      <c r="C15" s="320" t="s">
        <v>104</v>
      </c>
      <c r="D15" s="320">
        <v>35</v>
      </c>
      <c r="E15" s="502">
        <f t="shared" si="3"/>
        <v>16.38</v>
      </c>
      <c r="F15" s="533"/>
      <c r="G15" s="533"/>
      <c r="H15" s="505">
        <f>D15/100</f>
        <v>0.35</v>
      </c>
      <c r="I15" s="831"/>
      <c r="J15" s="509" t="s">
        <v>163</v>
      </c>
      <c r="K15" s="509">
        <v>3</v>
      </c>
      <c r="L15" s="604">
        <f t="shared" si="2"/>
        <v>1.359</v>
      </c>
      <c r="M15" s="610"/>
      <c r="N15" s="610"/>
      <c r="O15" s="597">
        <f>K15/100</f>
        <v>0.03</v>
      </c>
      <c r="P15" s="831"/>
      <c r="Q15" s="509" t="s">
        <v>213</v>
      </c>
      <c r="R15" s="509">
        <v>1</v>
      </c>
      <c r="S15" s="607">
        <f>R15*463/1000</f>
        <v>0.46300000000000002</v>
      </c>
      <c r="T15" s="521"/>
      <c r="U15" s="601"/>
      <c r="V15" s="598"/>
      <c r="W15" s="831"/>
      <c r="X15" s="509" t="s">
        <v>149</v>
      </c>
      <c r="Y15" s="509">
        <v>21</v>
      </c>
      <c r="Z15" s="604">
        <f>Y15*463/1000</f>
        <v>9.7230000000000008</v>
      </c>
      <c r="AA15" s="610">
        <f>Y15/85</f>
        <v>0.24705882352941178</v>
      </c>
      <c r="AB15" s="330"/>
      <c r="AC15" s="603"/>
      <c r="AD15" s="799"/>
      <c r="AE15" s="330"/>
      <c r="AF15" s="317"/>
      <c r="AG15" s="611"/>
      <c r="AH15" s="535"/>
      <c r="AI15" s="611"/>
      <c r="AJ15" s="612"/>
      <c r="AK15" s="224"/>
      <c r="AL15" s="63"/>
      <c r="AM15" s="209"/>
      <c r="AN15" s="209"/>
      <c r="AO15" s="218"/>
      <c r="AP15" s="269"/>
      <c r="AQ15" s="269"/>
      <c r="AR15" s="58"/>
      <c r="AS15" s="251"/>
      <c r="AT15" s="3"/>
      <c r="AU15" s="79"/>
      <c r="AV15" s="79"/>
      <c r="AW15" s="79"/>
      <c r="AX15" s="79"/>
      <c r="AY15" s="79"/>
    </row>
    <row r="16" spans="1:51" s="95" customFormat="1" ht="18" customHeight="1">
      <c r="A16" s="862"/>
      <c r="B16" s="760"/>
      <c r="C16" s="320" t="s">
        <v>155</v>
      </c>
      <c r="D16" s="320">
        <v>15</v>
      </c>
      <c r="E16" s="502">
        <f t="shared" si="3"/>
        <v>7.02</v>
      </c>
      <c r="F16" s="428"/>
      <c r="G16" s="536">
        <f>D16/35</f>
        <v>0.42857142857142855</v>
      </c>
      <c r="H16" s="505"/>
      <c r="I16" s="832"/>
      <c r="J16" s="509" t="s">
        <v>164</v>
      </c>
      <c r="K16" s="509"/>
      <c r="L16" s="604">
        <f t="shared" si="2"/>
        <v>0</v>
      </c>
      <c r="M16" s="610"/>
      <c r="N16" s="610"/>
      <c r="O16" s="597"/>
      <c r="P16" s="832"/>
      <c r="Q16" s="509"/>
      <c r="R16" s="509"/>
      <c r="S16" s="600"/>
      <c r="T16" s="521"/>
      <c r="U16" s="521"/>
      <c r="V16" s="598"/>
      <c r="W16" s="832"/>
      <c r="X16" s="509"/>
      <c r="Y16" s="509"/>
      <c r="Z16" s="604"/>
      <c r="AA16" s="610"/>
      <c r="AB16" s="610"/>
      <c r="AC16" s="606"/>
      <c r="AD16" s="800"/>
      <c r="AE16" s="361"/>
      <c r="AF16" s="317"/>
      <c r="AG16" s="611"/>
      <c r="AH16" s="611"/>
      <c r="AI16" s="611"/>
      <c r="AJ16" s="612"/>
      <c r="AK16" s="224"/>
      <c r="AL16" s="63"/>
      <c r="AM16" s="209"/>
      <c r="AN16" s="209"/>
      <c r="AO16" s="218"/>
      <c r="AP16" s="116"/>
      <c r="AQ16" s="271"/>
      <c r="AR16" s="58"/>
      <c r="AS16" s="251"/>
      <c r="AT16" s="3"/>
      <c r="AU16" s="79"/>
      <c r="AV16" s="79"/>
      <c r="AW16" s="79"/>
      <c r="AX16" s="79"/>
      <c r="AY16" s="79"/>
    </row>
    <row r="17" spans="1:51" ht="18" customHeight="1">
      <c r="A17" s="863" t="s">
        <v>40</v>
      </c>
      <c r="B17" s="759" t="s">
        <v>222</v>
      </c>
      <c r="C17" s="326" t="s">
        <v>267</v>
      </c>
      <c r="D17" s="326">
        <v>85</v>
      </c>
      <c r="E17" s="356">
        <f>D17*468/1000</f>
        <v>39.78</v>
      </c>
      <c r="F17" s="613"/>
      <c r="G17" s="443"/>
      <c r="H17" s="505">
        <f>D17/100</f>
        <v>0.85</v>
      </c>
      <c r="I17" s="798" t="s">
        <v>113</v>
      </c>
      <c r="J17" s="509" t="s">
        <v>99</v>
      </c>
      <c r="K17" s="509">
        <v>55</v>
      </c>
      <c r="L17" s="370">
        <v>31</v>
      </c>
      <c r="M17" s="369"/>
      <c r="N17" s="330">
        <f>K17/55</f>
        <v>1</v>
      </c>
      <c r="O17" s="597"/>
      <c r="P17" s="798" t="s">
        <v>156</v>
      </c>
      <c r="Q17" s="326" t="s">
        <v>267</v>
      </c>
      <c r="R17" s="326">
        <v>85</v>
      </c>
      <c r="S17" s="356">
        <f>R17*468/1000</f>
        <v>39.78</v>
      </c>
      <c r="T17" s="536"/>
      <c r="U17" s="536"/>
      <c r="V17" s="598">
        <f>S17</f>
        <v>39.78</v>
      </c>
      <c r="W17" s="798" t="s">
        <v>156</v>
      </c>
      <c r="X17" s="326" t="s">
        <v>267</v>
      </c>
      <c r="Y17" s="326">
        <v>85</v>
      </c>
      <c r="Z17" s="356">
        <f>Y17*468/1000</f>
        <v>39.78</v>
      </c>
      <c r="AA17" s="337"/>
      <c r="AB17" s="330"/>
      <c r="AC17" s="603">
        <f>Y17/100</f>
        <v>0.85</v>
      </c>
      <c r="AD17" s="798" t="s">
        <v>65</v>
      </c>
      <c r="AE17" s="326" t="s">
        <v>267</v>
      </c>
      <c r="AF17" s="326">
        <v>85</v>
      </c>
      <c r="AG17" s="356">
        <f>AF17*468/1000</f>
        <v>39.78</v>
      </c>
      <c r="AH17" s="337"/>
      <c r="AI17" s="330"/>
      <c r="AJ17" s="321">
        <f>AF17/100</f>
        <v>0.85</v>
      </c>
      <c r="AK17" s="225"/>
      <c r="AL17" s="63"/>
      <c r="AM17" s="209"/>
      <c r="AN17" s="209"/>
      <c r="AO17" s="218"/>
      <c r="AP17" s="213"/>
      <c r="AQ17" s="269"/>
      <c r="AR17" s="58"/>
      <c r="AS17" s="251"/>
      <c r="AU17" s="199"/>
      <c r="AV17" s="199"/>
      <c r="AW17" s="199"/>
      <c r="AX17" s="199"/>
      <c r="AY17" s="199"/>
    </row>
    <row r="18" spans="1:51" ht="18" customHeight="1">
      <c r="A18" s="864"/>
      <c r="B18" s="759"/>
      <c r="C18" s="326"/>
      <c r="D18" s="326"/>
      <c r="E18" s="356"/>
      <c r="F18" s="613"/>
      <c r="G18" s="443"/>
      <c r="H18" s="505"/>
      <c r="I18" s="799"/>
      <c r="J18" s="528"/>
      <c r="K18" s="509"/>
      <c r="L18" s="370"/>
      <c r="M18" s="369"/>
      <c r="N18" s="369"/>
      <c r="O18" s="597"/>
      <c r="P18" s="799"/>
      <c r="Q18" s="326"/>
      <c r="R18" s="326"/>
      <c r="S18" s="356"/>
      <c r="T18" s="535"/>
      <c r="U18" s="535">
        <f>R18/35</f>
        <v>0</v>
      </c>
      <c r="V18" s="598"/>
      <c r="W18" s="799"/>
      <c r="X18" s="326"/>
      <c r="Y18" s="326"/>
      <c r="Z18" s="356"/>
      <c r="AA18" s="337"/>
      <c r="AB18" s="614">
        <f>Y18/35</f>
        <v>0</v>
      </c>
      <c r="AC18" s="606"/>
      <c r="AD18" s="799"/>
      <c r="AE18" s="326"/>
      <c r="AF18" s="326"/>
      <c r="AG18" s="356"/>
      <c r="AH18" s="337"/>
      <c r="AI18" s="337"/>
      <c r="AJ18" s="321"/>
      <c r="AK18" s="225"/>
      <c r="AL18" s="63"/>
      <c r="AM18" s="212"/>
      <c r="AN18" s="212"/>
      <c r="AO18" s="272"/>
      <c r="AP18" s="271"/>
      <c r="AQ18" s="270"/>
      <c r="AR18" s="58"/>
      <c r="AS18" s="251"/>
      <c r="AU18" s="199"/>
      <c r="AV18" s="199"/>
      <c r="AW18" s="199"/>
      <c r="AX18" s="199"/>
      <c r="AY18" s="199"/>
    </row>
    <row r="19" spans="1:51" ht="18" customHeight="1">
      <c r="A19" s="864"/>
      <c r="B19" s="759"/>
      <c r="C19" s="320"/>
      <c r="D19" s="320"/>
      <c r="E19" s="615"/>
      <c r="F19" s="613"/>
      <c r="G19" s="536"/>
      <c r="H19" s="505"/>
      <c r="I19" s="799"/>
      <c r="J19" s="528"/>
      <c r="K19" s="509"/>
      <c r="L19" s="370"/>
      <c r="M19" s="369"/>
      <c r="N19" s="369"/>
      <c r="O19" s="597"/>
      <c r="P19" s="799"/>
      <c r="Q19" s="509"/>
      <c r="R19" s="509"/>
      <c r="S19" s="600"/>
      <c r="T19" s="521"/>
      <c r="U19" s="601"/>
      <c r="V19" s="598"/>
      <c r="W19" s="799"/>
      <c r="X19" s="509"/>
      <c r="Y19" s="509"/>
      <c r="Z19" s="385"/>
      <c r="AA19" s="337"/>
      <c r="AB19" s="337"/>
      <c r="AC19" s="603">
        <f>Y19/100</f>
        <v>0</v>
      </c>
      <c r="AD19" s="799"/>
      <c r="AE19" s="528"/>
      <c r="AF19" s="528"/>
      <c r="AG19" s="334"/>
      <c r="AH19" s="337"/>
      <c r="AI19" s="337"/>
      <c r="AJ19" s="321"/>
      <c r="AK19" s="225"/>
      <c r="AL19" s="63"/>
      <c r="AM19" s="209"/>
      <c r="AN19" s="209"/>
      <c r="AO19" s="273"/>
      <c r="AP19" s="271"/>
      <c r="AQ19" s="271"/>
      <c r="AR19" s="58"/>
      <c r="AS19" s="251"/>
      <c r="AU19" s="199"/>
      <c r="AV19" s="199"/>
      <c r="AW19" s="199"/>
      <c r="AX19" s="199"/>
      <c r="AY19" s="199"/>
    </row>
    <row r="20" spans="1:51" ht="18" customHeight="1">
      <c r="A20" s="864"/>
      <c r="B20" s="759"/>
      <c r="C20" s="320"/>
      <c r="D20" s="320"/>
      <c r="E20" s="616"/>
      <c r="F20" s="443"/>
      <c r="G20" s="443"/>
      <c r="H20" s="505"/>
      <c r="I20" s="799"/>
      <c r="J20" s="528"/>
      <c r="K20" s="509"/>
      <c r="L20" s="370"/>
      <c r="M20" s="369"/>
      <c r="N20" s="369"/>
      <c r="O20" s="597"/>
      <c r="P20" s="799"/>
      <c r="Q20" s="509"/>
      <c r="R20" s="509"/>
      <c r="S20" s="600"/>
      <c r="T20" s="536"/>
      <c r="U20" s="601"/>
      <c r="V20" s="598"/>
      <c r="W20" s="799"/>
      <c r="X20" s="509"/>
      <c r="Y20" s="509"/>
      <c r="Z20" s="334"/>
      <c r="AA20" s="337"/>
      <c r="AB20" s="337"/>
      <c r="AC20" s="606"/>
      <c r="AD20" s="799"/>
      <c r="AE20" s="528"/>
      <c r="AF20" s="528"/>
      <c r="AG20" s="334"/>
      <c r="AH20" s="337"/>
      <c r="AI20" s="337"/>
      <c r="AJ20" s="321"/>
      <c r="AK20" s="225"/>
      <c r="AL20" s="63"/>
      <c r="AM20" s="209"/>
      <c r="AN20" s="209"/>
      <c r="AO20" s="274"/>
      <c r="AP20" s="270"/>
      <c r="AQ20" s="270"/>
      <c r="AR20" s="58"/>
      <c r="AS20" s="251"/>
      <c r="AU20" s="199"/>
      <c r="AV20" s="199"/>
      <c r="AW20" s="199"/>
      <c r="AX20" s="199"/>
      <c r="AY20" s="199"/>
    </row>
    <row r="21" spans="1:51" ht="18" customHeight="1">
      <c r="A21" s="865"/>
      <c r="B21" s="760"/>
      <c r="C21" s="320"/>
      <c r="D21" s="320"/>
      <c r="E21" s="616"/>
      <c r="F21" s="443"/>
      <c r="G21" s="533"/>
      <c r="H21" s="505"/>
      <c r="I21" s="799"/>
      <c r="J21" s="528"/>
      <c r="K21" s="509"/>
      <c r="L21" s="370"/>
      <c r="M21" s="369"/>
      <c r="N21" s="369"/>
      <c r="O21" s="597"/>
      <c r="P21" s="799"/>
      <c r="Q21" s="509"/>
      <c r="R21" s="509"/>
      <c r="S21" s="600"/>
      <c r="T21" s="536"/>
      <c r="U21" s="536"/>
      <c r="V21" s="598"/>
      <c r="W21" s="799"/>
      <c r="X21" s="509"/>
      <c r="Y21" s="509"/>
      <c r="Z21" s="334"/>
      <c r="AA21" s="337"/>
      <c r="AB21" s="337"/>
      <c r="AC21" s="606"/>
      <c r="AD21" s="799"/>
      <c r="AE21" s="528"/>
      <c r="AF21" s="528"/>
      <c r="AG21" s="334"/>
      <c r="AH21" s="337"/>
      <c r="AI21" s="337"/>
      <c r="AJ21" s="321"/>
      <c r="AK21" s="225"/>
      <c r="AL21" s="63"/>
      <c r="AM21" s="209"/>
      <c r="AN21" s="209"/>
      <c r="AO21" s="274"/>
      <c r="AP21" s="270"/>
      <c r="AQ21" s="269"/>
      <c r="AR21" s="58"/>
      <c r="AS21" s="251"/>
      <c r="AU21" s="199"/>
      <c r="AV21" s="199"/>
      <c r="AW21" s="199"/>
      <c r="AX21" s="199"/>
      <c r="AY21" s="199"/>
    </row>
    <row r="22" spans="1:51" ht="18" customHeight="1">
      <c r="A22" s="866" t="s">
        <v>31</v>
      </c>
      <c r="B22" s="821" t="s">
        <v>137</v>
      </c>
      <c r="C22" s="500" t="s">
        <v>193</v>
      </c>
      <c r="D22" s="497">
        <v>20</v>
      </c>
      <c r="E22" s="502">
        <f t="shared" ref="E22:E25" si="4">D22*468/1000</f>
        <v>9.36</v>
      </c>
      <c r="F22" s="499"/>
      <c r="G22" s="499"/>
      <c r="H22" s="321">
        <f>D22/100</f>
        <v>0.2</v>
      </c>
      <c r="I22" s="798" t="s">
        <v>344</v>
      </c>
      <c r="J22" s="509" t="s">
        <v>343</v>
      </c>
      <c r="K22" s="509">
        <v>32</v>
      </c>
      <c r="L22" s="509">
        <v>12</v>
      </c>
      <c r="M22" s="369">
        <f>K22/30</f>
        <v>1.0666666666666667</v>
      </c>
      <c r="N22" s="330"/>
      <c r="O22" s="597"/>
      <c r="P22" s="798" t="s">
        <v>165</v>
      </c>
      <c r="Q22" s="509" t="s">
        <v>177</v>
      </c>
      <c r="R22" s="509">
        <v>35</v>
      </c>
      <c r="S22" s="600">
        <f>R22*463/1000</f>
        <v>16.204999999999998</v>
      </c>
      <c r="T22" s="535"/>
      <c r="U22" s="535"/>
      <c r="V22" s="598">
        <f>R22/100</f>
        <v>0.35</v>
      </c>
      <c r="W22" s="798" t="s">
        <v>166</v>
      </c>
      <c r="X22" s="509" t="s">
        <v>214</v>
      </c>
      <c r="Y22" s="509"/>
      <c r="Z22" s="334"/>
      <c r="AA22" s="337"/>
      <c r="AB22" s="330"/>
      <c r="AC22" s="606"/>
      <c r="AD22" s="798" t="s">
        <v>345</v>
      </c>
      <c r="AE22" s="509" t="s">
        <v>346</v>
      </c>
      <c r="AF22" s="509">
        <v>25</v>
      </c>
      <c r="AG22" s="334">
        <f>AF22*463/1000</f>
        <v>11.574999999999999</v>
      </c>
      <c r="AH22" s="337"/>
      <c r="AI22" s="330"/>
      <c r="AJ22" s="321">
        <f>AF22/100</f>
        <v>0.25</v>
      </c>
      <c r="AK22" s="224"/>
      <c r="AL22" s="252"/>
      <c r="AM22" s="214"/>
      <c r="AN22" s="215"/>
      <c r="AO22" s="218"/>
      <c r="AP22" s="213"/>
      <c r="AQ22" s="213"/>
      <c r="AR22" s="175"/>
      <c r="AS22" s="228"/>
      <c r="AU22" s="199"/>
      <c r="AV22" s="199"/>
      <c r="AW22" s="199"/>
      <c r="AX22" s="199"/>
      <c r="AY22" s="199"/>
    </row>
    <row r="23" spans="1:51" ht="18" customHeight="1">
      <c r="A23" s="866"/>
      <c r="B23" s="822"/>
      <c r="C23" s="500" t="s">
        <v>109</v>
      </c>
      <c r="D23" s="497">
        <v>12</v>
      </c>
      <c r="E23" s="502">
        <f t="shared" si="4"/>
        <v>5.6159999999999997</v>
      </c>
      <c r="F23" s="499"/>
      <c r="G23" s="499">
        <f>D23/35</f>
        <v>0.34285714285714286</v>
      </c>
      <c r="H23" s="321"/>
      <c r="I23" s="799"/>
      <c r="J23" s="509"/>
      <c r="K23" s="509"/>
      <c r="L23" s="509"/>
      <c r="M23" s="380"/>
      <c r="N23" s="369"/>
      <c r="O23" s="597"/>
      <c r="P23" s="799"/>
      <c r="Q23" s="509" t="s">
        <v>101</v>
      </c>
      <c r="R23" s="509" t="s">
        <v>320</v>
      </c>
      <c r="S23" s="600"/>
      <c r="T23" s="521"/>
      <c r="U23" s="601"/>
      <c r="V23" s="343"/>
      <c r="W23" s="799"/>
      <c r="X23" s="509" t="s">
        <v>215</v>
      </c>
      <c r="Y23" s="509">
        <v>20</v>
      </c>
      <c r="Z23" s="334">
        <f>Y23*463/1000</f>
        <v>9.26</v>
      </c>
      <c r="AA23" s="617">
        <f>Y23/100</f>
        <v>0.2</v>
      </c>
      <c r="AB23" s="330"/>
      <c r="AC23" s="606"/>
      <c r="AD23" s="799"/>
      <c r="AE23" s="509" t="s">
        <v>167</v>
      </c>
      <c r="AF23" s="509">
        <v>5</v>
      </c>
      <c r="AG23" s="334">
        <f>AF23*463/1000</f>
        <v>2.3149999999999999</v>
      </c>
      <c r="AH23" s="355"/>
      <c r="AI23" s="337"/>
      <c r="AJ23" s="321"/>
      <c r="AK23" s="224"/>
      <c r="AL23" s="252"/>
      <c r="AM23" s="214"/>
      <c r="AN23" s="215"/>
      <c r="AO23" s="218"/>
      <c r="AP23" s="213"/>
      <c r="AQ23" s="213"/>
      <c r="AR23" s="175"/>
      <c r="AS23" s="251"/>
      <c r="AU23" s="199"/>
      <c r="AV23" s="199"/>
      <c r="AW23" s="199"/>
      <c r="AX23" s="199"/>
      <c r="AY23" s="199"/>
    </row>
    <row r="24" spans="1:51" ht="18" customHeight="1">
      <c r="A24" s="866"/>
      <c r="B24" s="822"/>
      <c r="C24" s="500" t="s">
        <v>30</v>
      </c>
      <c r="D24" s="497">
        <v>5</v>
      </c>
      <c r="E24" s="502">
        <f t="shared" si="4"/>
        <v>2.34</v>
      </c>
      <c r="F24" s="499"/>
      <c r="G24" s="499"/>
      <c r="H24" s="321">
        <f>D24/100</f>
        <v>0.05</v>
      </c>
      <c r="I24" s="799"/>
      <c r="J24" s="509"/>
      <c r="K24" s="509"/>
      <c r="L24" s="509"/>
      <c r="M24" s="369"/>
      <c r="N24" s="369"/>
      <c r="O24" s="618"/>
      <c r="P24" s="799"/>
      <c r="Q24" s="509" t="s">
        <v>121</v>
      </c>
      <c r="R24" s="509">
        <v>1</v>
      </c>
      <c r="S24" s="607">
        <f>R24*463/1000</f>
        <v>0.46300000000000002</v>
      </c>
      <c r="T24" s="536"/>
      <c r="U24" s="601"/>
      <c r="V24" s="598">
        <f>R24/100</f>
        <v>0.01</v>
      </c>
      <c r="W24" s="799"/>
      <c r="X24" s="509" t="s">
        <v>216</v>
      </c>
      <c r="Y24" s="509">
        <v>21</v>
      </c>
      <c r="Z24" s="334">
        <f>Y24*463/1000</f>
        <v>9.7230000000000008</v>
      </c>
      <c r="AA24" s="355"/>
      <c r="AB24" s="330">
        <f>Y24/35</f>
        <v>0.6</v>
      </c>
      <c r="AC24" s="606"/>
      <c r="AD24" s="799"/>
      <c r="AE24" s="509" t="s">
        <v>168</v>
      </c>
      <c r="AF24" s="509"/>
      <c r="AG24" s="619" t="s">
        <v>218</v>
      </c>
      <c r="AH24" s="620"/>
      <c r="AI24" s="330"/>
      <c r="AJ24" s="389"/>
      <c r="AK24" s="224"/>
      <c r="AL24" s="252"/>
      <c r="AM24" s="214"/>
      <c r="AN24" s="215"/>
      <c r="AO24" s="218"/>
      <c r="AP24" s="213"/>
      <c r="AQ24" s="213"/>
      <c r="AR24" s="175"/>
      <c r="AS24" s="251"/>
      <c r="AU24" s="199"/>
      <c r="AV24" s="199"/>
      <c r="AW24" s="199"/>
      <c r="AX24" s="199"/>
      <c r="AY24" s="199"/>
    </row>
    <row r="25" spans="1:51" ht="18" customHeight="1">
      <c r="A25" s="866"/>
      <c r="B25" s="822"/>
      <c r="C25" s="500" t="s">
        <v>196</v>
      </c>
      <c r="D25" s="497">
        <v>1</v>
      </c>
      <c r="E25" s="324">
        <f t="shared" si="4"/>
        <v>0.46800000000000003</v>
      </c>
      <c r="F25" s="499"/>
      <c r="G25" s="499"/>
      <c r="H25" s="321">
        <f>D25/100</f>
        <v>0.01</v>
      </c>
      <c r="I25" s="799"/>
      <c r="J25" s="509"/>
      <c r="K25" s="509"/>
      <c r="L25" s="509"/>
      <c r="M25" s="369"/>
      <c r="N25" s="369"/>
      <c r="O25" s="618"/>
      <c r="P25" s="799"/>
      <c r="Q25" s="509" t="s">
        <v>178</v>
      </c>
      <c r="R25" s="509" t="s">
        <v>72</v>
      </c>
      <c r="S25" s="509" t="s">
        <v>72</v>
      </c>
      <c r="T25" s="536"/>
      <c r="U25" s="536"/>
      <c r="V25" s="343"/>
      <c r="W25" s="799"/>
      <c r="X25" s="201"/>
      <c r="Y25" s="201"/>
      <c r="Z25" s="334"/>
      <c r="AA25" s="337"/>
      <c r="AB25" s="337"/>
      <c r="AC25" s="606"/>
      <c r="AD25" s="799"/>
      <c r="AE25" s="197"/>
      <c r="AF25" s="196"/>
      <c r="AG25" s="337"/>
      <c r="AH25" s="355"/>
      <c r="AI25" s="337"/>
      <c r="AJ25" s="389"/>
      <c r="AK25" s="224"/>
      <c r="AL25" s="252"/>
      <c r="AM25" s="214"/>
      <c r="AN25" s="215"/>
      <c r="AO25" s="249"/>
      <c r="AP25" s="213"/>
      <c r="AQ25" s="213"/>
      <c r="AR25" s="175"/>
      <c r="AS25" s="251"/>
      <c r="AU25" s="199"/>
      <c r="AV25" s="199"/>
      <c r="AW25" s="199"/>
      <c r="AX25" s="199"/>
      <c r="AY25" s="199"/>
    </row>
    <row r="26" spans="1:51" ht="18" customHeight="1">
      <c r="A26" s="866"/>
      <c r="B26" s="823"/>
      <c r="C26" s="500"/>
      <c r="D26" s="502"/>
      <c r="E26" s="516"/>
      <c r="F26" s="499"/>
      <c r="G26" s="499"/>
      <c r="H26" s="389"/>
      <c r="I26" s="799"/>
      <c r="J26" s="509"/>
      <c r="K26" s="509"/>
      <c r="L26" s="509"/>
      <c r="M26" s="369"/>
      <c r="N26" s="369"/>
      <c r="O26" s="618"/>
      <c r="P26" s="799"/>
      <c r="Q26" s="509"/>
      <c r="R26" s="509"/>
      <c r="S26" s="536"/>
      <c r="T26" s="536"/>
      <c r="U26" s="536"/>
      <c r="V26" s="343"/>
      <c r="W26" s="799"/>
      <c r="X26" s="201"/>
      <c r="Y26" s="201"/>
      <c r="Z26" s="334"/>
      <c r="AA26" s="337"/>
      <c r="AB26" s="337"/>
      <c r="AC26" s="606"/>
      <c r="AD26" s="799"/>
      <c r="AE26" s="197"/>
      <c r="AF26" s="196"/>
      <c r="AG26" s="337"/>
      <c r="AH26" s="337"/>
      <c r="AI26" s="337"/>
      <c r="AJ26" s="325"/>
      <c r="AK26" s="287"/>
      <c r="AL26" s="252"/>
      <c r="AM26" s="214"/>
      <c r="AN26" s="218"/>
      <c r="AO26" s="216"/>
      <c r="AP26" s="213"/>
      <c r="AQ26" s="213"/>
      <c r="AR26" s="212"/>
      <c r="AS26" s="251"/>
      <c r="AU26" s="199"/>
      <c r="AV26" s="199"/>
      <c r="AW26" s="199"/>
      <c r="AX26" s="199"/>
      <c r="AY26" s="199"/>
    </row>
    <row r="27" spans="1:51" s="75" customFormat="1" ht="18" customHeight="1">
      <c r="A27" s="621" t="s">
        <v>48</v>
      </c>
      <c r="B27" s="395" t="s">
        <v>14</v>
      </c>
      <c r="C27" s="316"/>
      <c r="D27" s="545"/>
      <c r="E27" s="394"/>
      <c r="F27" s="403"/>
      <c r="G27" s="394"/>
      <c r="H27" s="389"/>
      <c r="I27" s="398" t="s">
        <v>14</v>
      </c>
      <c r="J27" s="622" t="s">
        <v>38</v>
      </c>
      <c r="K27" s="399" t="s">
        <v>382</v>
      </c>
      <c r="L27" s="394"/>
      <c r="M27" s="394"/>
      <c r="N27" s="394"/>
      <c r="O27" s="618"/>
      <c r="P27" s="398" t="s">
        <v>14</v>
      </c>
      <c r="Q27" s="316"/>
      <c r="R27" s="545"/>
      <c r="S27" s="394"/>
      <c r="T27" s="394"/>
      <c r="U27" s="394"/>
      <c r="V27" s="325"/>
      <c r="W27" s="398" t="s">
        <v>14</v>
      </c>
      <c r="X27" s="316" t="str">
        <f>月菜單!I16</f>
        <v>醇乳布丁</v>
      </c>
      <c r="Y27" s="545">
        <v>150</v>
      </c>
      <c r="Z27" s="397">
        <f>Y27*468/1000</f>
        <v>70.2</v>
      </c>
      <c r="AA27" s="394"/>
      <c r="AB27" s="394"/>
      <c r="AC27" s="389"/>
      <c r="AD27" s="398" t="s">
        <v>38</v>
      </c>
      <c r="AE27" s="623"/>
      <c r="AF27" s="399"/>
      <c r="AG27" s="394"/>
      <c r="AH27" s="394"/>
      <c r="AI27" s="394"/>
      <c r="AJ27" s="325"/>
      <c r="AK27" s="288"/>
      <c r="AL27" s="56"/>
      <c r="AM27" s="57"/>
      <c r="AN27" s="3"/>
      <c r="AO27" s="3"/>
      <c r="AP27" s="3"/>
      <c r="AQ27" s="151"/>
      <c r="AR27" s="3"/>
      <c r="AS27" s="3"/>
    </row>
    <row r="28" spans="1:51" ht="18" customHeight="1" thickBot="1">
      <c r="A28" s="624" t="s">
        <v>88</v>
      </c>
      <c r="B28" s="541" t="s">
        <v>0</v>
      </c>
      <c r="C28" s="449" t="str">
        <f>月菜單!I13</f>
        <v>100%蔬果汁</v>
      </c>
      <c r="D28" s="326">
        <v>200</v>
      </c>
      <c r="E28" s="403"/>
      <c r="F28" s="403"/>
      <c r="G28" s="403"/>
      <c r="H28" s="556"/>
      <c r="I28" s="543" t="s">
        <v>0</v>
      </c>
      <c r="J28" s="548"/>
      <c r="K28" s="553"/>
      <c r="L28" s="403"/>
      <c r="M28" s="403"/>
      <c r="N28" s="403"/>
      <c r="O28" s="625"/>
      <c r="P28" s="543" t="s">
        <v>0</v>
      </c>
      <c r="Q28" s="626" t="str">
        <f>月菜單!I15</f>
        <v>鮮豆漿</v>
      </c>
      <c r="R28" s="627" t="s">
        <v>89</v>
      </c>
      <c r="S28" s="403"/>
      <c r="T28" s="403"/>
      <c r="U28" s="403"/>
      <c r="V28" s="449"/>
      <c r="W28" s="543" t="s">
        <v>0</v>
      </c>
      <c r="X28" s="326"/>
      <c r="Y28" s="553"/>
      <c r="Z28" s="403"/>
      <c r="AA28" s="403"/>
      <c r="AB28" s="403"/>
      <c r="AC28" s="556"/>
      <c r="AD28" s="543" t="s">
        <v>0</v>
      </c>
      <c r="AE28" s="548" t="str">
        <f>月菜單!I17</f>
        <v>水果</v>
      </c>
      <c r="AF28" s="628" t="s">
        <v>382</v>
      </c>
      <c r="AG28" s="629"/>
      <c r="AH28" s="409"/>
      <c r="AI28" s="409"/>
      <c r="AJ28" s="413"/>
      <c r="AK28" s="288"/>
      <c r="AL28" s="56"/>
      <c r="AM28" s="58"/>
      <c r="AQ28" s="151"/>
      <c r="AR28" s="75"/>
      <c r="AS28" s="75"/>
      <c r="AU28" s="199"/>
      <c r="AV28" s="199"/>
      <c r="AW28" s="199"/>
      <c r="AX28" s="199"/>
      <c r="AY28" s="199"/>
    </row>
    <row r="29" spans="1:51" ht="18" customHeight="1">
      <c r="A29" s="814" t="s">
        <v>15</v>
      </c>
      <c r="B29" s="778" t="s">
        <v>16</v>
      </c>
      <c r="C29" s="779"/>
      <c r="D29" s="423"/>
      <c r="E29" s="630"/>
      <c r="F29" s="631">
        <f>SUM(F5:F28)</f>
        <v>5.8</v>
      </c>
      <c r="G29" s="632">
        <f t="shared" ref="G29:H29" si="5">SUM(G5:G28)</f>
        <v>2.35</v>
      </c>
      <c r="H29" s="423">
        <f t="shared" si="5"/>
        <v>2.2199999999999998</v>
      </c>
      <c r="I29" s="779" t="s">
        <v>16</v>
      </c>
      <c r="J29" s="779"/>
      <c r="K29" s="423"/>
      <c r="L29" s="630"/>
      <c r="M29" s="631">
        <f>SUM(M5:M28)</f>
        <v>6.0666666666666664</v>
      </c>
      <c r="N29" s="632">
        <f t="shared" ref="N29:O29" si="6">SUM(N5:N28)</f>
        <v>3.4285714285714284</v>
      </c>
      <c r="O29" s="423">
        <f t="shared" si="6"/>
        <v>1.2300000000000002</v>
      </c>
      <c r="P29" s="633" t="s">
        <v>16</v>
      </c>
      <c r="Q29" s="633"/>
      <c r="R29" s="423"/>
      <c r="S29" s="630"/>
      <c r="T29" s="631">
        <f>SUM(T5:T28)</f>
        <v>5</v>
      </c>
      <c r="U29" s="632">
        <f t="shared" ref="U29:V29" si="7">SUM(U5:U28)</f>
        <v>1.8571428571428572</v>
      </c>
      <c r="V29" s="423">
        <f t="shared" si="7"/>
        <v>40.660000000000004</v>
      </c>
      <c r="W29" s="779" t="s">
        <v>16</v>
      </c>
      <c r="X29" s="779"/>
      <c r="Y29" s="423"/>
      <c r="Z29" s="630"/>
      <c r="AA29" s="631">
        <f>SUM(AA5:AA28)</f>
        <v>5.447058823529412</v>
      </c>
      <c r="AB29" s="632">
        <f t="shared" ref="AB29:AC29" si="8">SUM(AB5:AB28)</f>
        <v>2.8872727272727272</v>
      </c>
      <c r="AC29" s="423">
        <f t="shared" si="8"/>
        <v>2.08</v>
      </c>
      <c r="AD29" s="779" t="s">
        <v>16</v>
      </c>
      <c r="AE29" s="779"/>
      <c r="AF29" s="423"/>
      <c r="AG29" s="630"/>
      <c r="AH29" s="634">
        <f>SUM(AH5:AH28)</f>
        <v>5</v>
      </c>
      <c r="AI29" s="419">
        <f t="shared" ref="AI29:AJ29" si="9">SUM(AI5:AI28)</f>
        <v>5.6363636363636367</v>
      </c>
      <c r="AJ29" s="635">
        <f t="shared" si="9"/>
        <v>3.0571428571428574</v>
      </c>
      <c r="AK29" s="126"/>
      <c r="AL29" s="68"/>
      <c r="AM29" s="58"/>
      <c r="AQ29" s="151"/>
      <c r="AU29" s="199"/>
      <c r="AV29" s="199"/>
      <c r="AW29" s="199"/>
      <c r="AX29" s="199"/>
      <c r="AY29" s="199"/>
    </row>
    <row r="30" spans="1:51" ht="18" customHeight="1">
      <c r="A30" s="814"/>
      <c r="B30" s="753" t="s">
        <v>41</v>
      </c>
      <c r="C30" s="754"/>
      <c r="D30" s="428">
        <f>F29</f>
        <v>5.8</v>
      </c>
      <c r="E30" s="429"/>
      <c r="F30" s="348"/>
      <c r="G30" s="337"/>
      <c r="H30" s="389"/>
      <c r="I30" s="753" t="s">
        <v>41</v>
      </c>
      <c r="J30" s="754"/>
      <c r="K30" s="428">
        <f>M29</f>
        <v>6.0666666666666664</v>
      </c>
      <c r="L30" s="429"/>
      <c r="M30" s="348"/>
      <c r="N30" s="337"/>
      <c r="O30" s="389"/>
      <c r="P30" s="753" t="s">
        <v>316</v>
      </c>
      <c r="Q30" s="754"/>
      <c r="R30" s="428">
        <f>T29</f>
        <v>5</v>
      </c>
      <c r="S30" s="429"/>
      <c r="T30" s="348"/>
      <c r="U30" s="337"/>
      <c r="V30" s="389"/>
      <c r="W30" s="753" t="s">
        <v>41</v>
      </c>
      <c r="X30" s="754"/>
      <c r="Y30" s="428">
        <f>AA29</f>
        <v>5.447058823529412</v>
      </c>
      <c r="Z30" s="429"/>
      <c r="AA30" s="348"/>
      <c r="AB30" s="337"/>
      <c r="AC30" s="389"/>
      <c r="AD30" s="753" t="s">
        <v>41</v>
      </c>
      <c r="AE30" s="754"/>
      <c r="AF30" s="428">
        <f>AH29</f>
        <v>5</v>
      </c>
      <c r="AG30" s="429"/>
      <c r="AH30" s="348"/>
      <c r="AI30" s="337"/>
      <c r="AJ30" s="325"/>
      <c r="AK30" s="126"/>
      <c r="AL30" s="68"/>
      <c r="AM30" s="53"/>
      <c r="AN30" s="27"/>
      <c r="AO30" s="27"/>
      <c r="AP30" s="27"/>
      <c r="AQ30" s="151"/>
      <c r="AU30" s="199"/>
      <c r="AV30" s="199"/>
      <c r="AW30" s="199"/>
      <c r="AX30" s="199"/>
      <c r="AY30" s="199"/>
    </row>
    <row r="31" spans="1:51" ht="18" customHeight="1">
      <c r="A31" s="814"/>
      <c r="B31" s="753" t="s">
        <v>35</v>
      </c>
      <c r="C31" s="754"/>
      <c r="D31" s="432">
        <f>G29</f>
        <v>2.35</v>
      </c>
      <c r="E31" s="433"/>
      <c r="F31" s="434"/>
      <c r="G31" s="435"/>
      <c r="H31" s="389"/>
      <c r="I31" s="753" t="s">
        <v>35</v>
      </c>
      <c r="J31" s="754"/>
      <c r="K31" s="432">
        <f>N29</f>
        <v>3.4285714285714284</v>
      </c>
      <c r="L31" s="433"/>
      <c r="M31" s="434"/>
      <c r="N31" s="435"/>
      <c r="O31" s="389"/>
      <c r="P31" s="753" t="s">
        <v>317</v>
      </c>
      <c r="Q31" s="754"/>
      <c r="R31" s="432">
        <f>U29</f>
        <v>1.8571428571428572</v>
      </c>
      <c r="S31" s="433"/>
      <c r="T31" s="434"/>
      <c r="U31" s="435"/>
      <c r="V31" s="389"/>
      <c r="W31" s="753" t="s">
        <v>35</v>
      </c>
      <c r="X31" s="754"/>
      <c r="Y31" s="432">
        <f>AB29</f>
        <v>2.8872727272727272</v>
      </c>
      <c r="Z31" s="433"/>
      <c r="AA31" s="434"/>
      <c r="AB31" s="435"/>
      <c r="AC31" s="389"/>
      <c r="AD31" s="753" t="s">
        <v>50</v>
      </c>
      <c r="AE31" s="754"/>
      <c r="AF31" s="432">
        <f>AI29</f>
        <v>5.6363636363636367</v>
      </c>
      <c r="AG31" s="433"/>
      <c r="AH31" s="434"/>
      <c r="AI31" s="435"/>
      <c r="AJ31" s="325"/>
      <c r="AK31" s="289"/>
      <c r="AL31" s="69"/>
      <c r="AM31" s="54"/>
      <c r="AN31" s="27"/>
      <c r="AO31" s="27"/>
      <c r="AP31" s="27"/>
      <c r="AQ31" s="151"/>
      <c r="AU31" s="199"/>
      <c r="AV31" s="199"/>
      <c r="AW31" s="199"/>
      <c r="AX31" s="199"/>
      <c r="AY31" s="199"/>
    </row>
    <row r="32" spans="1:51" ht="18" customHeight="1">
      <c r="A32" s="814"/>
      <c r="B32" s="753" t="s">
        <v>371</v>
      </c>
      <c r="C32" s="754"/>
      <c r="D32" s="432">
        <f>H29</f>
        <v>2.2199999999999998</v>
      </c>
      <c r="E32" s="433"/>
      <c r="F32" s="434"/>
      <c r="G32" s="435"/>
      <c r="H32" s="389"/>
      <c r="I32" s="753" t="s">
        <v>371</v>
      </c>
      <c r="J32" s="754"/>
      <c r="K32" s="432">
        <f>O29</f>
        <v>1.2300000000000002</v>
      </c>
      <c r="L32" s="433"/>
      <c r="M32" s="434"/>
      <c r="N32" s="435"/>
      <c r="O32" s="389"/>
      <c r="P32" s="753" t="s">
        <v>371</v>
      </c>
      <c r="Q32" s="754"/>
      <c r="R32" s="432">
        <f>V29</f>
        <v>40.660000000000004</v>
      </c>
      <c r="S32" s="433"/>
      <c r="T32" s="434"/>
      <c r="U32" s="435"/>
      <c r="V32" s="389"/>
      <c r="W32" s="753" t="s">
        <v>371</v>
      </c>
      <c r="X32" s="754"/>
      <c r="Y32" s="432">
        <f>AC29</f>
        <v>2.08</v>
      </c>
      <c r="Z32" s="433"/>
      <c r="AA32" s="434"/>
      <c r="AB32" s="435"/>
      <c r="AC32" s="389"/>
      <c r="AD32" s="753" t="s">
        <v>371</v>
      </c>
      <c r="AE32" s="754"/>
      <c r="AF32" s="432">
        <f>AJ29</f>
        <v>3.0571428571428574</v>
      </c>
      <c r="AG32" s="433"/>
      <c r="AH32" s="434"/>
      <c r="AI32" s="435"/>
      <c r="AJ32" s="325"/>
      <c r="AK32" s="126"/>
      <c r="AL32" s="29"/>
      <c r="AM32" s="29"/>
      <c r="AN32" s="29"/>
      <c r="AO32" s="29"/>
      <c r="AP32" s="29"/>
      <c r="AQ32" s="29"/>
      <c r="AR32" s="29"/>
      <c r="AS32" s="29"/>
      <c r="AU32" s="199"/>
      <c r="AV32" s="199"/>
      <c r="AW32" s="199"/>
      <c r="AX32" s="199"/>
      <c r="AY32" s="199"/>
    </row>
    <row r="33" spans="1:51" ht="18" customHeight="1">
      <c r="A33" s="814"/>
      <c r="B33" s="753" t="s">
        <v>372</v>
      </c>
      <c r="C33" s="754"/>
      <c r="D33" s="439"/>
      <c r="E33" s="440"/>
      <c r="F33" s="441"/>
      <c r="G33" s="442"/>
      <c r="H33" s="389"/>
      <c r="I33" s="753" t="s">
        <v>372</v>
      </c>
      <c r="J33" s="754"/>
      <c r="K33" s="439">
        <v>1</v>
      </c>
      <c r="L33" s="440"/>
      <c r="M33" s="441"/>
      <c r="N33" s="442"/>
      <c r="O33" s="389"/>
      <c r="P33" s="753" t="s">
        <v>372</v>
      </c>
      <c r="Q33" s="754"/>
      <c r="R33" s="569"/>
      <c r="S33" s="440"/>
      <c r="T33" s="441"/>
      <c r="U33" s="442"/>
      <c r="V33" s="430"/>
      <c r="W33" s="753" t="s">
        <v>372</v>
      </c>
      <c r="X33" s="754"/>
      <c r="Y33" s="439"/>
      <c r="Z33" s="440"/>
      <c r="AA33" s="441"/>
      <c r="AB33" s="442"/>
      <c r="AC33" s="636"/>
      <c r="AD33" s="753" t="s">
        <v>372</v>
      </c>
      <c r="AE33" s="754"/>
      <c r="AF33" s="439">
        <v>1</v>
      </c>
      <c r="AG33" s="440"/>
      <c r="AH33" s="441"/>
      <c r="AI33" s="442"/>
      <c r="AJ33" s="325"/>
      <c r="AK33" s="126"/>
      <c r="AL33" s="31"/>
      <c r="AM33" s="31"/>
      <c r="AN33" s="31"/>
      <c r="AO33" s="31"/>
      <c r="AP33" s="31"/>
      <c r="AQ33" s="31"/>
      <c r="AR33" s="31"/>
      <c r="AS33" s="31"/>
      <c r="AT33" s="75"/>
      <c r="AU33" s="199"/>
      <c r="AV33" s="199"/>
      <c r="AW33" s="199"/>
      <c r="AX33" s="199"/>
      <c r="AY33" s="199"/>
    </row>
    <row r="34" spans="1:51" ht="18" customHeight="1">
      <c r="A34" s="814"/>
      <c r="B34" s="812" t="s">
        <v>74</v>
      </c>
      <c r="C34" s="813"/>
      <c r="D34" s="444"/>
      <c r="E34" s="445"/>
      <c r="F34" s="446"/>
      <c r="G34" s="447"/>
      <c r="H34" s="556"/>
      <c r="I34" s="812" t="s">
        <v>11</v>
      </c>
      <c r="J34" s="813"/>
      <c r="K34" s="444"/>
      <c r="L34" s="445"/>
      <c r="M34" s="446"/>
      <c r="N34" s="447"/>
      <c r="O34" s="556"/>
      <c r="P34" s="753" t="s">
        <v>53</v>
      </c>
      <c r="Q34" s="754"/>
      <c r="R34" s="444"/>
      <c r="S34" s="445"/>
      <c r="T34" s="446"/>
      <c r="U34" s="447"/>
      <c r="V34" s="448"/>
      <c r="W34" s="753" t="s">
        <v>53</v>
      </c>
      <c r="X34" s="754"/>
      <c r="Y34" s="439"/>
      <c r="Z34" s="445"/>
      <c r="AA34" s="446"/>
      <c r="AB34" s="447"/>
      <c r="AC34" s="636"/>
      <c r="AD34" s="753" t="s">
        <v>53</v>
      </c>
      <c r="AE34" s="754"/>
      <c r="AF34" s="444"/>
      <c r="AG34" s="445"/>
      <c r="AH34" s="446"/>
      <c r="AI34" s="447"/>
      <c r="AJ34" s="449"/>
      <c r="AK34" s="290"/>
      <c r="AL34" s="31"/>
      <c r="AM34" s="31"/>
      <c r="AN34" s="31"/>
      <c r="AO34" s="31"/>
      <c r="AP34" s="31"/>
      <c r="AQ34" s="31"/>
      <c r="AR34" s="31"/>
      <c r="AS34" s="31"/>
    </row>
    <row r="35" spans="1:51" s="27" customFormat="1" ht="18" customHeight="1">
      <c r="A35" s="814"/>
      <c r="B35" s="761" t="s">
        <v>10</v>
      </c>
      <c r="C35" s="762"/>
      <c r="D35" s="571">
        <v>2.5</v>
      </c>
      <c r="E35" s="572"/>
      <c r="F35" s="573"/>
      <c r="G35" s="574"/>
      <c r="H35" s="575"/>
      <c r="I35" s="753" t="s">
        <v>10</v>
      </c>
      <c r="J35" s="754"/>
      <c r="K35" s="571" t="s">
        <v>95</v>
      </c>
      <c r="L35" s="572"/>
      <c r="M35" s="573"/>
      <c r="N35" s="574"/>
      <c r="O35" s="575"/>
      <c r="P35" s="753" t="s">
        <v>318</v>
      </c>
      <c r="Q35" s="754"/>
      <c r="R35" s="571" t="s">
        <v>43</v>
      </c>
      <c r="S35" s="572"/>
      <c r="T35" s="573"/>
      <c r="U35" s="574"/>
      <c r="V35" s="456"/>
      <c r="W35" s="753" t="s">
        <v>10</v>
      </c>
      <c r="X35" s="754"/>
      <c r="Y35" s="571">
        <v>2.5</v>
      </c>
      <c r="Z35" s="572"/>
      <c r="AA35" s="573"/>
      <c r="AB35" s="574"/>
      <c r="AC35" s="636"/>
      <c r="AD35" s="761" t="s">
        <v>10</v>
      </c>
      <c r="AE35" s="762"/>
      <c r="AF35" s="571">
        <v>2.5</v>
      </c>
      <c r="AG35" s="572"/>
      <c r="AH35" s="573"/>
      <c r="AI35" s="574"/>
      <c r="AJ35" s="343"/>
      <c r="AK35" s="290"/>
      <c r="AL35" s="3"/>
      <c r="AM35" s="3"/>
      <c r="AN35" s="3"/>
      <c r="AO35" s="3"/>
      <c r="AP35" s="3"/>
      <c r="AQ35" s="3"/>
      <c r="AR35" s="3"/>
      <c r="AS35" s="3"/>
      <c r="AT35" s="3"/>
    </row>
    <row r="36" spans="1:51" s="27" customFormat="1" ht="18" customHeight="1" thickBot="1">
      <c r="A36" s="815"/>
      <c r="B36" s="807" t="s">
        <v>42</v>
      </c>
      <c r="C36" s="808"/>
      <c r="D36" s="579">
        <f>D30*70+D31*75+D32*25+D33*60+D35*45</f>
        <v>750.25</v>
      </c>
      <c r="E36" s="587"/>
      <c r="F36" s="581"/>
      <c r="G36" s="637"/>
      <c r="H36" s="586"/>
      <c r="I36" s="846" t="s">
        <v>42</v>
      </c>
      <c r="J36" s="847"/>
      <c r="K36" s="579">
        <f>K30*70+K31*75+K32*25+K33*60+K35*45+K34*120</f>
        <v>885.05952380952374</v>
      </c>
      <c r="L36" s="587"/>
      <c r="M36" s="581"/>
      <c r="N36" s="582"/>
      <c r="O36" s="638"/>
      <c r="P36" s="859" t="s">
        <v>319</v>
      </c>
      <c r="Q36" s="860"/>
      <c r="R36" s="579">
        <f>R30*70+R31*75+R32*25+R33*60+R35*45+R34*120</f>
        <v>1618.2857142857144</v>
      </c>
      <c r="S36" s="587"/>
      <c r="T36" s="581"/>
      <c r="U36" s="582"/>
      <c r="V36" s="466"/>
      <c r="W36" s="867" t="s">
        <v>42</v>
      </c>
      <c r="X36" s="852"/>
      <c r="Y36" s="579">
        <f>Y30*70+Y31*75+Y32*25+Y33*60++Y34*120+Y35*45</f>
        <v>762.3395721925134</v>
      </c>
      <c r="Z36" s="587"/>
      <c r="AA36" s="581"/>
      <c r="AB36" s="582"/>
      <c r="AC36" s="586"/>
      <c r="AD36" s="867" t="s">
        <v>42</v>
      </c>
      <c r="AE36" s="852"/>
      <c r="AF36" s="579">
        <f>AF30*70+AF31*75+AF32*25+AF33*60+AF35*45</f>
        <v>1021.6558441558442</v>
      </c>
      <c r="AG36" s="587"/>
      <c r="AH36" s="581"/>
      <c r="AI36" s="582"/>
      <c r="AJ36" s="583"/>
      <c r="AK36" s="226"/>
      <c r="AL36" s="3"/>
      <c r="AM36" s="3"/>
      <c r="AN36" s="3"/>
      <c r="AO36" s="3"/>
      <c r="AP36" s="3"/>
      <c r="AQ36" s="3"/>
      <c r="AR36" s="3"/>
      <c r="AS36" s="3"/>
      <c r="AT36" s="3"/>
    </row>
    <row r="37" spans="1:51" s="296" customFormat="1" ht="27" customHeight="1">
      <c r="A37" s="469" t="s">
        <v>58</v>
      </c>
      <c r="B37" s="470"/>
      <c r="C37" s="470"/>
      <c r="D37" s="469"/>
      <c r="E37" s="469"/>
      <c r="F37" s="469"/>
      <c r="G37" s="469"/>
      <c r="H37" s="471"/>
      <c r="I37" s="471" t="s">
        <v>358</v>
      </c>
      <c r="J37" s="471"/>
      <c r="K37" s="469" t="s">
        <v>17</v>
      </c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71"/>
      <c r="Y37" s="471" t="s">
        <v>360</v>
      </c>
      <c r="Z37" s="469"/>
      <c r="AA37" s="469"/>
      <c r="AB37" s="469"/>
      <c r="AC37" s="471"/>
      <c r="AD37" s="471"/>
      <c r="AE37" s="471"/>
      <c r="AF37" s="471"/>
      <c r="AG37" s="469"/>
      <c r="AH37" s="469"/>
      <c r="AI37" s="469"/>
      <c r="AJ37" s="471"/>
      <c r="AL37" s="75"/>
      <c r="AM37" s="75"/>
      <c r="AN37" s="75"/>
      <c r="AO37" s="75"/>
      <c r="AP37" s="75"/>
      <c r="AQ37" s="75"/>
      <c r="AR37" s="75"/>
      <c r="AS37" s="75"/>
      <c r="AT37" s="295"/>
      <c r="AU37" s="295"/>
      <c r="AV37" s="295"/>
      <c r="AW37" s="295"/>
    </row>
    <row r="38" spans="1:51" s="29" customFormat="1" ht="18" customHeight="1">
      <c r="A38" s="741" t="s">
        <v>19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472"/>
      <c r="M38" s="472"/>
      <c r="N38" s="472"/>
      <c r="O38" s="470"/>
      <c r="P38" s="473"/>
      <c r="Q38" s="473"/>
      <c r="R38" s="473"/>
      <c r="S38" s="472"/>
      <c r="T38" s="472"/>
      <c r="U38" s="472"/>
      <c r="V38" s="473"/>
      <c r="W38" s="473"/>
      <c r="X38" s="474"/>
      <c r="Y38" s="474"/>
      <c r="Z38" s="472"/>
      <c r="AA38" s="472"/>
      <c r="AB38" s="472"/>
      <c r="AC38" s="475"/>
      <c r="AD38" s="475"/>
      <c r="AE38" s="475"/>
      <c r="AF38" s="475"/>
      <c r="AG38" s="472"/>
      <c r="AH38" s="472"/>
      <c r="AI38" s="472"/>
      <c r="AJ38" s="475"/>
      <c r="AL38" s="75"/>
      <c r="AM38" s="75"/>
      <c r="AN38" s="75"/>
      <c r="AO38" s="75"/>
      <c r="AP38" s="75"/>
      <c r="AQ38" s="75"/>
      <c r="AR38" s="75"/>
      <c r="AS38" s="75"/>
    </row>
    <row r="39" spans="1:51" s="31" customFormat="1" ht="18" customHeight="1">
      <c r="A39" s="742" t="s">
        <v>13</v>
      </c>
      <c r="B39" s="742"/>
      <c r="C39" s="742"/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476"/>
      <c r="Z39" s="476"/>
      <c r="AA39" s="476"/>
      <c r="AB39" s="476"/>
      <c r="AC39" s="477"/>
      <c r="AD39" s="477"/>
      <c r="AE39" s="477"/>
      <c r="AF39" s="477"/>
      <c r="AG39" s="476"/>
      <c r="AH39" s="476"/>
      <c r="AI39" s="476"/>
      <c r="AJ39" s="477"/>
      <c r="AL39" s="75"/>
      <c r="AM39" s="75"/>
      <c r="AN39" s="75"/>
      <c r="AO39" s="75"/>
      <c r="AP39" s="75"/>
      <c r="AQ39" s="75"/>
      <c r="AR39" s="75"/>
      <c r="AS39" s="75"/>
    </row>
    <row r="40" spans="1:51" s="31" customFormat="1" ht="18" customHeight="1">
      <c r="A40" s="478" t="s">
        <v>362</v>
      </c>
      <c r="B40" s="478"/>
      <c r="C40" s="478"/>
      <c r="D40" s="476"/>
      <c r="E40" s="476"/>
      <c r="F40" s="476"/>
      <c r="G40" s="476"/>
      <c r="H40" s="470"/>
      <c r="I40" s="470"/>
      <c r="J40" s="470"/>
      <c r="K40" s="478"/>
      <c r="L40" s="476"/>
      <c r="M40" s="476"/>
      <c r="N40" s="476"/>
      <c r="O40" s="479"/>
      <c r="P40" s="470"/>
      <c r="Q40" s="470"/>
      <c r="R40" s="470"/>
      <c r="S40" s="476"/>
      <c r="T40" s="476"/>
      <c r="U40" s="476"/>
      <c r="V40" s="470"/>
      <c r="W40" s="480"/>
      <c r="X40" s="481"/>
      <c r="Y40" s="482"/>
      <c r="Z40" s="483"/>
      <c r="AA40" s="484"/>
      <c r="AB40" s="484"/>
      <c r="AC40" s="485"/>
      <c r="AD40" s="486"/>
      <c r="AE40" s="477"/>
      <c r="AF40" s="477"/>
      <c r="AG40" s="476"/>
      <c r="AH40" s="476"/>
      <c r="AI40" s="476"/>
      <c r="AJ40" s="477"/>
      <c r="AL40" s="75"/>
      <c r="AM40" s="75"/>
      <c r="AN40" s="75"/>
      <c r="AO40" s="75"/>
      <c r="AP40" s="75"/>
      <c r="AQ40" s="75"/>
      <c r="AR40" s="75"/>
      <c r="AS40" s="75"/>
    </row>
    <row r="41" spans="1:51">
      <c r="A41" s="489"/>
      <c r="B41" s="489"/>
      <c r="C41" s="639"/>
      <c r="D41" s="640"/>
      <c r="E41" s="640"/>
      <c r="F41" s="640"/>
      <c r="G41" s="640"/>
      <c r="H41" s="640"/>
      <c r="I41" s="489"/>
      <c r="J41" s="489"/>
      <c r="K41" s="489"/>
      <c r="L41" s="640"/>
      <c r="M41" s="640"/>
      <c r="N41" s="640"/>
      <c r="O41" s="489"/>
      <c r="P41" s="641"/>
      <c r="Q41" s="489"/>
      <c r="R41" s="640"/>
      <c r="S41" s="640"/>
      <c r="T41" s="640"/>
      <c r="U41" s="640"/>
      <c r="V41" s="640"/>
      <c r="W41" s="640"/>
      <c r="X41" s="640"/>
      <c r="Y41" s="640"/>
      <c r="Z41" s="640"/>
      <c r="AA41" s="640"/>
      <c r="AB41" s="640"/>
      <c r="AC41" s="640"/>
      <c r="AD41" s="640"/>
      <c r="AE41" s="640"/>
      <c r="AF41" s="640"/>
      <c r="AG41" s="640"/>
      <c r="AH41" s="640"/>
      <c r="AI41" s="640"/>
      <c r="AJ41" s="640"/>
    </row>
    <row r="42" spans="1:51">
      <c r="A42" s="640"/>
      <c r="B42" s="640"/>
      <c r="C42" s="639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40"/>
      <c r="O42" s="640"/>
      <c r="P42" s="639"/>
      <c r="Q42" s="640"/>
      <c r="R42" s="640"/>
      <c r="S42" s="640"/>
      <c r="T42" s="640"/>
      <c r="U42" s="640"/>
      <c r="V42" s="640"/>
      <c r="W42" s="640"/>
      <c r="X42" s="640"/>
      <c r="Y42" s="640"/>
      <c r="Z42" s="640"/>
      <c r="AA42" s="640"/>
      <c r="AB42" s="640"/>
      <c r="AC42" s="640"/>
      <c r="AD42" s="640"/>
      <c r="AE42" s="640"/>
      <c r="AF42" s="640"/>
      <c r="AG42" s="640"/>
      <c r="AH42" s="640"/>
      <c r="AI42" s="640"/>
      <c r="AJ42" s="640"/>
    </row>
    <row r="43" spans="1:51">
      <c r="A43" s="640"/>
      <c r="B43" s="640"/>
      <c r="C43" s="639"/>
      <c r="D43" s="640"/>
      <c r="E43" s="640"/>
      <c r="F43" s="640"/>
      <c r="G43" s="640"/>
      <c r="H43" s="640"/>
      <c r="I43" s="640"/>
      <c r="J43" s="640"/>
      <c r="K43" s="640"/>
      <c r="L43" s="640"/>
      <c r="M43" s="640"/>
      <c r="N43" s="640"/>
      <c r="O43" s="640"/>
      <c r="P43" s="639"/>
      <c r="Q43" s="640"/>
      <c r="R43" s="640"/>
      <c r="S43" s="640"/>
      <c r="T43" s="640"/>
      <c r="U43" s="640"/>
      <c r="V43" s="640"/>
      <c r="W43" s="640"/>
      <c r="X43" s="640"/>
      <c r="Y43" s="640"/>
      <c r="Z43" s="640"/>
      <c r="AA43" s="640"/>
      <c r="AB43" s="640"/>
      <c r="AC43" s="640"/>
      <c r="AD43" s="640"/>
      <c r="AE43" s="640"/>
      <c r="AF43" s="640"/>
      <c r="AG43" s="640"/>
      <c r="AH43" s="640"/>
      <c r="AI43" s="640"/>
      <c r="AJ43" s="640"/>
    </row>
  </sheetData>
  <mergeCells count="85">
    <mergeCell ref="A5:A6"/>
    <mergeCell ref="A1:AJ1"/>
    <mergeCell ref="I5:I6"/>
    <mergeCell ref="B3:C3"/>
    <mergeCell ref="P5:P6"/>
    <mergeCell ref="B5:B6"/>
    <mergeCell ref="D2:H2"/>
    <mergeCell ref="I2:O2"/>
    <mergeCell ref="Q2:AC2"/>
    <mergeCell ref="D3:H3"/>
    <mergeCell ref="I3:J3"/>
    <mergeCell ref="K3:O3"/>
    <mergeCell ref="P3:Q3"/>
    <mergeCell ref="R3:V3"/>
    <mergeCell ref="W5:W6"/>
    <mergeCell ref="Y3:AC3"/>
    <mergeCell ref="AD3:AE3"/>
    <mergeCell ref="AF3:AJ3"/>
    <mergeCell ref="W3:X3"/>
    <mergeCell ref="AD36:AE36"/>
    <mergeCell ref="AD33:AE33"/>
    <mergeCell ref="AD31:AE31"/>
    <mergeCell ref="AD35:AE35"/>
    <mergeCell ref="AD34:AE34"/>
    <mergeCell ref="AD29:AE29"/>
    <mergeCell ref="AD32:AE32"/>
    <mergeCell ref="AD5:AD6"/>
    <mergeCell ref="AD12:AD16"/>
    <mergeCell ref="AD30:AE30"/>
    <mergeCell ref="AD22:AD26"/>
    <mergeCell ref="AD7:AD11"/>
    <mergeCell ref="AD17:AD21"/>
    <mergeCell ref="B7:B11"/>
    <mergeCell ref="P7:P11"/>
    <mergeCell ref="P12:P16"/>
    <mergeCell ref="P17:P21"/>
    <mergeCell ref="W36:X36"/>
    <mergeCell ref="B33:C33"/>
    <mergeCell ref="B34:C34"/>
    <mergeCell ref="B35:C35"/>
    <mergeCell ref="B36:C36"/>
    <mergeCell ref="I35:J35"/>
    <mergeCell ref="P22:P26"/>
    <mergeCell ref="W7:W11"/>
    <mergeCell ref="I17:I21"/>
    <mergeCell ref="W17:W21"/>
    <mergeCell ref="W12:W16"/>
    <mergeCell ref="W31:X31"/>
    <mergeCell ref="W29:X29"/>
    <mergeCell ref="I29:J29"/>
    <mergeCell ref="W30:X30"/>
    <mergeCell ref="W32:X32"/>
    <mergeCell ref="W22:W26"/>
    <mergeCell ref="I7:I16"/>
    <mergeCell ref="A29:A36"/>
    <mergeCell ref="B32:C32"/>
    <mergeCell ref="I36:J36"/>
    <mergeCell ref="B30:C30"/>
    <mergeCell ref="A12:A16"/>
    <mergeCell ref="B12:B16"/>
    <mergeCell ref="B22:B26"/>
    <mergeCell ref="A7:A11"/>
    <mergeCell ref="A17:A21"/>
    <mergeCell ref="B17:B21"/>
    <mergeCell ref="A22:A26"/>
    <mergeCell ref="B29:C29"/>
    <mergeCell ref="I30:J30"/>
    <mergeCell ref="I31:J31"/>
    <mergeCell ref="I22:I26"/>
    <mergeCell ref="A38:K38"/>
    <mergeCell ref="A39:X39"/>
    <mergeCell ref="P36:Q36"/>
    <mergeCell ref="P30:Q30"/>
    <mergeCell ref="P33:Q33"/>
    <mergeCell ref="P31:Q31"/>
    <mergeCell ref="P32:Q32"/>
    <mergeCell ref="I32:J32"/>
    <mergeCell ref="B31:C31"/>
    <mergeCell ref="W35:X35"/>
    <mergeCell ref="I33:J33"/>
    <mergeCell ref="W33:X33"/>
    <mergeCell ref="I34:J34"/>
    <mergeCell ref="W34:X34"/>
    <mergeCell ref="P34:Q34"/>
    <mergeCell ref="P35:Q35"/>
  </mergeCells>
  <phoneticPr fontId="19" type="noConversion"/>
  <printOptions horizontalCentered="1" verticalCentered="1"/>
  <pageMargins left="0" right="0" top="0" bottom="0" header="0" footer="0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5"/>
  <sheetViews>
    <sheetView zoomScale="82" zoomScaleNormal="82" workbookViewId="0">
      <selection activeCell="A3" sqref="A3"/>
    </sheetView>
  </sheetViews>
  <sheetFormatPr defaultColWidth="9" defaultRowHeight="16.5"/>
  <cols>
    <col min="1" max="4" width="9" style="75"/>
    <col min="5" max="5" width="5.625" style="75" customWidth="1"/>
    <col min="6" max="8" width="5.625" style="75" hidden="1" customWidth="1"/>
    <col min="9" max="11" width="9" style="75"/>
    <col min="12" max="12" width="5.625" style="75" customWidth="1"/>
    <col min="13" max="15" width="5.625" style="75" hidden="1" customWidth="1"/>
    <col min="16" max="18" width="9" style="75"/>
    <col min="19" max="19" width="5.625" style="75" customWidth="1"/>
    <col min="20" max="22" width="5.625" style="75" hidden="1" customWidth="1"/>
    <col min="23" max="25" width="9" style="75"/>
    <col min="26" max="26" width="5.625" style="75" customWidth="1"/>
    <col min="27" max="29" width="5.625" style="75" hidden="1" customWidth="1"/>
    <col min="30" max="30" width="9" style="75" customWidth="1"/>
    <col min="31" max="31" width="10.625" style="75" customWidth="1"/>
    <col min="32" max="32" width="9" style="75" customWidth="1"/>
    <col min="33" max="33" width="5.625" style="75" customWidth="1"/>
    <col min="34" max="36" width="5.625" style="75" hidden="1" customWidth="1"/>
    <col min="37" max="37" width="9" style="151" hidden="1" customWidth="1"/>
    <col min="38" max="41" width="9" style="151" customWidth="1"/>
    <col min="42" max="42" width="9" style="151"/>
    <col min="43" max="43" width="5.625" style="151" customWidth="1"/>
    <col min="44" max="44" width="9" style="151"/>
    <col min="45" max="16384" width="9" style="75"/>
  </cols>
  <sheetData>
    <row r="1" spans="1:55" s="125" customFormat="1" ht="20.100000000000001" customHeight="1">
      <c r="A1" s="875" t="s">
        <v>356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  <c r="AI1" s="875"/>
      <c r="AJ1" s="875"/>
      <c r="AK1" s="66"/>
      <c r="AL1" s="66"/>
      <c r="AM1" s="66"/>
      <c r="AN1" s="764"/>
      <c r="AO1" s="52"/>
      <c r="AP1" s="52"/>
      <c r="AQ1" s="275"/>
      <c r="AR1" s="37"/>
      <c r="AS1" s="96"/>
      <c r="AT1" s="175"/>
      <c r="AU1" s="66"/>
    </row>
    <row r="2" spans="1:55" s="125" customFormat="1" ht="20.100000000000001" customHeight="1" thickBot="1">
      <c r="A2" s="642" t="s">
        <v>374</v>
      </c>
      <c r="B2" s="642"/>
      <c r="C2" s="642"/>
      <c r="D2" s="894" t="s">
        <v>5</v>
      </c>
      <c r="E2" s="894"/>
      <c r="F2" s="894"/>
      <c r="G2" s="894"/>
      <c r="H2" s="894"/>
      <c r="I2" s="894"/>
      <c r="J2" s="894"/>
      <c r="K2" s="643"/>
      <c r="L2" s="643"/>
      <c r="M2" s="643"/>
      <c r="N2" s="643"/>
      <c r="O2" s="895" t="s">
        <v>7</v>
      </c>
      <c r="P2" s="895"/>
      <c r="Q2" s="895"/>
      <c r="R2" s="895"/>
      <c r="S2" s="895"/>
      <c r="T2" s="895"/>
      <c r="U2" s="895"/>
      <c r="V2" s="895"/>
      <c r="W2" s="475"/>
      <c r="X2" s="885" t="s">
        <v>4</v>
      </c>
      <c r="Y2" s="885"/>
      <c r="Z2" s="885"/>
      <c r="AA2" s="885"/>
      <c r="AB2" s="885"/>
      <c r="AC2" s="885"/>
      <c r="AD2" s="885"/>
      <c r="AE2" s="885"/>
      <c r="AF2" s="885"/>
      <c r="AG2" s="885"/>
      <c r="AH2" s="885"/>
      <c r="AI2" s="885"/>
      <c r="AJ2" s="885"/>
      <c r="AK2" s="66"/>
      <c r="AL2" s="66"/>
      <c r="AM2" s="66"/>
      <c r="AN2" s="764"/>
      <c r="AO2" s="52"/>
      <c r="AP2" s="52"/>
      <c r="AQ2" s="275"/>
      <c r="AR2" s="37"/>
      <c r="AS2" s="96"/>
      <c r="AT2" s="175"/>
      <c r="AU2" s="66"/>
    </row>
    <row r="3" spans="1:55" s="112" customFormat="1" ht="20.100000000000001" customHeight="1" thickBot="1">
      <c r="A3" s="644" t="s">
        <v>78</v>
      </c>
      <c r="B3" s="886">
        <v>45465</v>
      </c>
      <c r="C3" s="887"/>
      <c r="D3" s="888" t="s">
        <v>365</v>
      </c>
      <c r="E3" s="889"/>
      <c r="F3" s="889"/>
      <c r="G3" s="889"/>
      <c r="H3" s="890"/>
      <c r="I3" s="886">
        <v>45466</v>
      </c>
      <c r="J3" s="887"/>
      <c r="K3" s="888" t="s">
        <v>383</v>
      </c>
      <c r="L3" s="889"/>
      <c r="M3" s="889"/>
      <c r="N3" s="889"/>
      <c r="O3" s="889"/>
      <c r="P3" s="886">
        <v>46197</v>
      </c>
      <c r="Q3" s="887"/>
      <c r="R3" s="891" t="s">
        <v>79</v>
      </c>
      <c r="S3" s="892"/>
      <c r="T3" s="892"/>
      <c r="U3" s="892"/>
      <c r="V3" s="893"/>
      <c r="W3" s="886">
        <v>45468</v>
      </c>
      <c r="X3" s="887"/>
      <c r="Y3" s="891" t="s">
        <v>82</v>
      </c>
      <c r="Z3" s="892"/>
      <c r="AA3" s="892"/>
      <c r="AB3" s="892"/>
      <c r="AC3" s="893"/>
      <c r="AD3" s="886">
        <v>45103</v>
      </c>
      <c r="AE3" s="887"/>
      <c r="AF3" s="891" t="s">
        <v>83</v>
      </c>
      <c r="AG3" s="893"/>
      <c r="AH3" s="645"/>
      <c r="AI3" s="645"/>
      <c r="AJ3" s="646"/>
      <c r="AK3" s="121"/>
      <c r="AL3" s="121"/>
      <c r="AM3" s="129"/>
      <c r="AN3" s="764"/>
      <c r="AO3" s="52"/>
      <c r="AP3" s="52"/>
      <c r="AQ3" s="275"/>
      <c r="AR3" s="246"/>
      <c r="AS3" s="96"/>
      <c r="AT3" s="175"/>
      <c r="AU3" s="245"/>
    </row>
    <row r="4" spans="1:55" s="38" customFormat="1" ht="18" customHeight="1">
      <c r="A4" s="647" t="s">
        <v>27</v>
      </c>
      <c r="B4" s="648" t="s">
        <v>44</v>
      </c>
      <c r="C4" s="649" t="s">
        <v>45</v>
      </c>
      <c r="D4" s="649" t="s">
        <v>370</v>
      </c>
      <c r="E4" s="310" t="s">
        <v>46</v>
      </c>
      <c r="F4" s="309" t="s">
        <v>67</v>
      </c>
      <c r="G4" s="309" t="s">
        <v>68</v>
      </c>
      <c r="H4" s="310" t="s">
        <v>69</v>
      </c>
      <c r="I4" s="650" t="s">
        <v>44</v>
      </c>
      <c r="J4" s="649" t="s">
        <v>45</v>
      </c>
      <c r="K4" s="649" t="s">
        <v>370</v>
      </c>
      <c r="L4" s="310" t="s">
        <v>46</v>
      </c>
      <c r="M4" s="309" t="s">
        <v>67</v>
      </c>
      <c r="N4" s="309" t="s">
        <v>68</v>
      </c>
      <c r="O4" s="313" t="s">
        <v>69</v>
      </c>
      <c r="P4" s="650" t="s">
        <v>44</v>
      </c>
      <c r="Q4" s="649" t="s">
        <v>45</v>
      </c>
      <c r="R4" s="649" t="s">
        <v>370</v>
      </c>
      <c r="S4" s="307" t="s">
        <v>46</v>
      </c>
      <c r="T4" s="308" t="s">
        <v>67</v>
      </c>
      <c r="U4" s="309" t="s">
        <v>68</v>
      </c>
      <c r="V4" s="310" t="s">
        <v>69</v>
      </c>
      <c r="W4" s="650" t="s">
        <v>44</v>
      </c>
      <c r="X4" s="649" t="s">
        <v>34</v>
      </c>
      <c r="Y4" s="649" t="s">
        <v>370</v>
      </c>
      <c r="Z4" s="310" t="s">
        <v>46</v>
      </c>
      <c r="AA4" s="309" t="s">
        <v>67</v>
      </c>
      <c r="AB4" s="309" t="s">
        <v>68</v>
      </c>
      <c r="AC4" s="310" t="s">
        <v>69</v>
      </c>
      <c r="AD4" s="650" t="s">
        <v>44</v>
      </c>
      <c r="AE4" s="649" t="s">
        <v>34</v>
      </c>
      <c r="AF4" s="649" t="s">
        <v>370</v>
      </c>
      <c r="AG4" s="307" t="s">
        <v>46</v>
      </c>
      <c r="AH4" s="308" t="s">
        <v>67</v>
      </c>
      <c r="AI4" s="309" t="s">
        <v>68</v>
      </c>
      <c r="AJ4" s="310" t="s">
        <v>69</v>
      </c>
      <c r="AK4" s="52"/>
      <c r="AL4" s="202"/>
      <c r="AM4" s="202"/>
      <c r="AN4" s="764"/>
      <c r="AO4" s="276"/>
      <c r="AP4" s="276"/>
      <c r="AQ4" s="277"/>
      <c r="AR4" s="246"/>
      <c r="AS4" s="96"/>
      <c r="AT4" s="175"/>
      <c r="AU4" s="55"/>
      <c r="AV4" s="55"/>
      <c r="AW4" s="55"/>
      <c r="AX4" s="55"/>
      <c r="AY4" s="55"/>
      <c r="AZ4" s="55"/>
      <c r="BA4" s="55"/>
      <c r="BB4" s="55"/>
      <c r="BC4" s="55"/>
    </row>
    <row r="5" spans="1:55" ht="16.5" customHeight="1">
      <c r="A5" s="862" t="s">
        <v>3</v>
      </c>
      <c r="B5" s="781" t="s">
        <v>169</v>
      </c>
      <c r="C5" s="524" t="s">
        <v>97</v>
      </c>
      <c r="D5" s="524">
        <v>100</v>
      </c>
      <c r="E5" s="356">
        <v>46.3</v>
      </c>
      <c r="F5" s="316"/>
      <c r="G5" s="316"/>
      <c r="H5" s="440"/>
      <c r="I5" s="781" t="s">
        <v>179</v>
      </c>
      <c r="J5" s="316" t="s">
        <v>179</v>
      </c>
      <c r="K5" s="316">
        <v>36</v>
      </c>
      <c r="L5" s="316" t="s">
        <v>219</v>
      </c>
      <c r="M5" s="316"/>
      <c r="N5" s="316"/>
      <c r="O5" s="440"/>
      <c r="P5" s="782" t="s">
        <v>183</v>
      </c>
      <c r="Q5" s="330" t="s">
        <v>9</v>
      </c>
      <c r="R5" s="524">
        <v>100</v>
      </c>
      <c r="S5" s="364">
        <v>46.3</v>
      </c>
      <c r="T5" s="395">
        <f>R5/20</f>
        <v>5</v>
      </c>
      <c r="U5" s="316"/>
      <c r="V5" s="651"/>
      <c r="W5" s="784" t="s">
        <v>32</v>
      </c>
      <c r="X5" s="316" t="s">
        <v>97</v>
      </c>
      <c r="Y5" s="356">
        <v>100</v>
      </c>
      <c r="Z5" s="356">
        <v>46.3</v>
      </c>
      <c r="AA5" s="316">
        <f>Y5/20</f>
        <v>5</v>
      </c>
      <c r="AB5" s="316"/>
      <c r="AC5" s="652"/>
      <c r="AD5" s="781" t="s">
        <v>229</v>
      </c>
      <c r="AE5" s="316" t="s">
        <v>97</v>
      </c>
      <c r="AF5" s="316">
        <v>100</v>
      </c>
      <c r="AG5" s="364">
        <v>46.9</v>
      </c>
      <c r="AH5" s="395">
        <f>AF5/20</f>
        <v>5</v>
      </c>
      <c r="AI5" s="316"/>
      <c r="AJ5" s="440"/>
      <c r="AK5" s="130"/>
      <c r="AL5" s="202"/>
      <c r="AM5" s="202"/>
      <c r="AN5" s="764"/>
      <c r="AO5" s="276"/>
      <c r="AP5" s="276"/>
      <c r="AQ5" s="277"/>
      <c r="AR5" s="246"/>
      <c r="AS5" s="246"/>
      <c r="AT5" s="175"/>
      <c r="AU5" s="151"/>
    </row>
    <row r="6" spans="1:55" ht="21" customHeight="1">
      <c r="A6" s="870"/>
      <c r="B6" s="782"/>
      <c r="C6" s="524"/>
      <c r="D6" s="524"/>
      <c r="E6" s="356"/>
      <c r="F6" s="316"/>
      <c r="G6" s="316"/>
      <c r="H6" s="440"/>
      <c r="I6" s="782"/>
      <c r="J6" s="326"/>
      <c r="K6" s="316"/>
      <c r="L6" s="316"/>
      <c r="M6" s="316"/>
      <c r="N6" s="316"/>
      <c r="O6" s="440"/>
      <c r="P6" s="818"/>
      <c r="Q6" s="330" t="s">
        <v>133</v>
      </c>
      <c r="R6" s="524">
        <v>20</v>
      </c>
      <c r="S6" s="364">
        <v>9.26</v>
      </c>
      <c r="T6" s="395">
        <f>R6/20</f>
        <v>1</v>
      </c>
      <c r="U6" s="316"/>
      <c r="V6" s="651"/>
      <c r="W6" s="874"/>
      <c r="X6" s="340" t="s">
        <v>63</v>
      </c>
      <c r="Y6" s="356">
        <v>20</v>
      </c>
      <c r="Z6" s="356">
        <v>9.26</v>
      </c>
      <c r="AA6" s="316">
        <f>Y6/20</f>
        <v>1</v>
      </c>
      <c r="AB6" s="316"/>
      <c r="AC6" s="652"/>
      <c r="AD6" s="782"/>
      <c r="AE6" s="326" t="s">
        <v>63</v>
      </c>
      <c r="AF6" s="316">
        <v>20</v>
      </c>
      <c r="AG6" s="364">
        <v>9.3800000000000008</v>
      </c>
      <c r="AH6" s="395">
        <f>AF6/20</f>
        <v>1</v>
      </c>
      <c r="AI6" s="316"/>
      <c r="AJ6" s="440"/>
      <c r="AK6" s="130"/>
      <c r="AL6" s="202"/>
      <c r="AM6" s="202"/>
      <c r="AN6" s="245"/>
      <c r="AO6" s="245"/>
      <c r="AP6" s="245"/>
      <c r="AQ6" s="73"/>
      <c r="AS6" s="151"/>
      <c r="AT6" s="151"/>
      <c r="AU6" s="151"/>
    </row>
    <row r="7" spans="1:55" ht="16.5" customHeight="1">
      <c r="A7" s="862" t="s">
        <v>28</v>
      </c>
      <c r="B7" s="798" t="s">
        <v>221</v>
      </c>
      <c r="C7" s="524" t="s">
        <v>129</v>
      </c>
      <c r="D7" s="524">
        <v>72</v>
      </c>
      <c r="E7" s="599">
        <f>D7*438/1000</f>
        <v>31.536000000000001</v>
      </c>
      <c r="F7" s="330"/>
      <c r="G7" s="330"/>
      <c r="H7" s="440">
        <f>D7/100</f>
        <v>0.72</v>
      </c>
      <c r="I7" s="798" t="s">
        <v>180</v>
      </c>
      <c r="J7" s="524" t="s">
        <v>103</v>
      </c>
      <c r="K7" s="524">
        <v>40</v>
      </c>
      <c r="L7" s="599">
        <f>K7*438/1000</f>
        <v>17.52</v>
      </c>
      <c r="M7" s="330"/>
      <c r="N7" s="330"/>
      <c r="O7" s="440">
        <f>K7/100</f>
        <v>0.4</v>
      </c>
      <c r="P7" s="798" t="s">
        <v>184</v>
      </c>
      <c r="Q7" s="330" t="s">
        <v>152</v>
      </c>
      <c r="R7" s="524">
        <v>75</v>
      </c>
      <c r="S7" s="599">
        <f>R7*438/1000</f>
        <v>32.85</v>
      </c>
      <c r="T7" s="330"/>
      <c r="U7" s="330">
        <f>R7/35</f>
        <v>2.1428571428571428</v>
      </c>
      <c r="V7" s="651"/>
      <c r="W7" s="798" t="s">
        <v>284</v>
      </c>
      <c r="X7" s="346" t="s">
        <v>226</v>
      </c>
      <c r="Y7" s="653">
        <v>72</v>
      </c>
      <c r="Z7" s="599">
        <f>Y7*438/1000</f>
        <v>31.536000000000001</v>
      </c>
      <c r="AA7" s="608"/>
      <c r="AB7" s="330">
        <f>Y7/35</f>
        <v>2.0571428571428569</v>
      </c>
      <c r="AC7" s="652"/>
      <c r="AD7" s="793" t="s">
        <v>230</v>
      </c>
      <c r="AE7" s="316" t="s">
        <v>228</v>
      </c>
      <c r="AF7" s="334">
        <v>100</v>
      </c>
      <c r="AG7" s="344" t="s">
        <v>232</v>
      </c>
      <c r="AH7" s="341"/>
      <c r="AI7" s="330">
        <f>AF7/35</f>
        <v>2.8571428571428572</v>
      </c>
      <c r="AJ7" s="440"/>
      <c r="AK7" s="98"/>
      <c r="AL7" s="127"/>
      <c r="AM7" s="127"/>
      <c r="AN7" s="96"/>
      <c r="AO7" s="96"/>
      <c r="AP7" s="96"/>
      <c r="AQ7" s="128"/>
      <c r="AS7" s="151"/>
      <c r="AT7" s="151"/>
      <c r="AU7" s="151"/>
    </row>
    <row r="8" spans="1:55">
      <c r="A8" s="862"/>
      <c r="B8" s="799"/>
      <c r="C8" s="524" t="s">
        <v>30</v>
      </c>
      <c r="D8" s="524">
        <v>15</v>
      </c>
      <c r="E8" s="599">
        <f t="shared" ref="E8:E10" si="0">D8*438/1000</f>
        <v>6.57</v>
      </c>
      <c r="F8" s="654"/>
      <c r="G8" s="330"/>
      <c r="H8" s="440">
        <f>D8/100</f>
        <v>0.15</v>
      </c>
      <c r="I8" s="799"/>
      <c r="J8" s="524" t="s">
        <v>181</v>
      </c>
      <c r="K8" s="524">
        <v>35</v>
      </c>
      <c r="L8" s="655">
        <f t="shared" ref="L8:L11" si="1">K8*438/1000</f>
        <v>15.33</v>
      </c>
      <c r="M8" s="654"/>
      <c r="N8" s="330"/>
      <c r="O8" s="440">
        <f>K8/100</f>
        <v>0.35</v>
      </c>
      <c r="P8" s="799"/>
      <c r="Q8" s="330" t="s">
        <v>234</v>
      </c>
      <c r="R8" s="524">
        <v>28</v>
      </c>
      <c r="S8" s="655">
        <f t="shared" ref="S8" si="2">R8*438/1000</f>
        <v>12.263999999999999</v>
      </c>
      <c r="T8" s="654"/>
      <c r="U8" s="656"/>
      <c r="V8" s="651"/>
      <c r="W8" s="799"/>
      <c r="X8" s="330" t="s">
        <v>120</v>
      </c>
      <c r="Y8" s="599">
        <v>55</v>
      </c>
      <c r="Z8" s="655">
        <f t="shared" ref="Z8:Z9" si="3">Y8*438/1000</f>
        <v>24.09</v>
      </c>
      <c r="AA8" s="654"/>
      <c r="AB8" s="330"/>
      <c r="AC8" s="652">
        <f>Y8/100</f>
        <v>0.55000000000000004</v>
      </c>
      <c r="AD8" s="793"/>
      <c r="AE8" s="316"/>
      <c r="AF8" s="334"/>
      <c r="AG8" s="657"/>
      <c r="AH8" s="658"/>
      <c r="AI8" s="330"/>
      <c r="AJ8" s="440"/>
      <c r="AK8" s="98"/>
      <c r="AL8" s="127"/>
      <c r="AM8" s="127"/>
      <c r="AN8" s="896"/>
      <c r="AO8" s="245"/>
      <c r="AP8" s="245"/>
      <c r="AQ8" s="245"/>
      <c r="AS8" s="151"/>
      <c r="AT8" s="151"/>
      <c r="AU8" s="151"/>
      <c r="AV8" s="151"/>
      <c r="AW8" s="151"/>
      <c r="AX8" s="151"/>
    </row>
    <row r="9" spans="1:55" ht="16.5" customHeight="1">
      <c r="A9" s="862"/>
      <c r="B9" s="799"/>
      <c r="C9" s="524" t="s">
        <v>130</v>
      </c>
      <c r="D9" s="524">
        <v>50</v>
      </c>
      <c r="E9" s="599">
        <f t="shared" si="0"/>
        <v>21.9</v>
      </c>
      <c r="F9" s="330"/>
      <c r="G9" s="330">
        <f>D9/50</f>
        <v>1</v>
      </c>
      <c r="H9" s="440"/>
      <c r="I9" s="799"/>
      <c r="J9" s="524" t="s">
        <v>112</v>
      </c>
      <c r="K9" s="524">
        <v>20</v>
      </c>
      <c r="L9" s="655">
        <f t="shared" si="1"/>
        <v>8.76</v>
      </c>
      <c r="M9" s="330"/>
      <c r="N9" s="330">
        <f>K9/50</f>
        <v>0.4</v>
      </c>
      <c r="O9" s="440"/>
      <c r="P9" s="799"/>
      <c r="Q9" s="330"/>
      <c r="R9" s="524"/>
      <c r="S9" s="655"/>
      <c r="T9" s="330"/>
      <c r="U9" s="330"/>
      <c r="V9" s="651"/>
      <c r="W9" s="799"/>
      <c r="X9" s="330" t="s">
        <v>30</v>
      </c>
      <c r="Y9" s="330">
        <v>12</v>
      </c>
      <c r="Z9" s="330">
        <f t="shared" si="3"/>
        <v>5.2560000000000002</v>
      </c>
      <c r="AA9" s="330"/>
      <c r="AB9" s="330"/>
      <c r="AC9" s="652">
        <f>Y9/100</f>
        <v>0.12</v>
      </c>
      <c r="AD9" s="793"/>
      <c r="AE9" s="346"/>
      <c r="AF9" s="659"/>
      <c r="AG9" s="368"/>
      <c r="AH9" s="365"/>
      <c r="AI9" s="330"/>
      <c r="AJ9" s="440"/>
      <c r="AK9" s="98"/>
      <c r="AL9" s="127"/>
      <c r="AM9" s="127"/>
      <c r="AN9" s="896"/>
      <c r="AO9" s="245"/>
      <c r="AP9" s="245"/>
      <c r="AQ9" s="245"/>
      <c r="AS9" s="151"/>
      <c r="AT9" s="151"/>
      <c r="AU9" s="151"/>
      <c r="AV9" s="151"/>
      <c r="AW9" s="151"/>
      <c r="AX9" s="151"/>
    </row>
    <row r="10" spans="1:55" ht="17.25" customHeight="1">
      <c r="A10" s="862"/>
      <c r="B10" s="799"/>
      <c r="C10" s="524" t="s">
        <v>103</v>
      </c>
      <c r="D10" s="524">
        <v>14</v>
      </c>
      <c r="E10" s="599">
        <f t="shared" si="0"/>
        <v>6.1319999999999997</v>
      </c>
      <c r="F10" s="330"/>
      <c r="G10" s="330"/>
      <c r="H10" s="440">
        <f>D10/100</f>
        <v>0.14000000000000001</v>
      </c>
      <c r="I10" s="799"/>
      <c r="J10" s="524" t="s">
        <v>131</v>
      </c>
      <c r="K10" s="524">
        <v>4</v>
      </c>
      <c r="L10" s="655">
        <f t="shared" si="1"/>
        <v>1.752</v>
      </c>
      <c r="M10" s="330"/>
      <c r="N10" s="330"/>
      <c r="O10" s="440">
        <f>K10/100</f>
        <v>0.04</v>
      </c>
      <c r="P10" s="799"/>
      <c r="Q10" s="330"/>
      <c r="R10" s="524"/>
      <c r="S10" s="599"/>
      <c r="T10" s="330"/>
      <c r="U10" s="330"/>
      <c r="V10" s="651"/>
      <c r="W10" s="799"/>
      <c r="X10" s="330"/>
      <c r="Y10" s="330"/>
      <c r="Z10" s="330"/>
      <c r="AA10" s="330"/>
      <c r="AB10" s="330"/>
      <c r="AC10" s="652">
        <f>Y10/100</f>
        <v>0</v>
      </c>
      <c r="AD10" s="793"/>
      <c r="AE10" s="316"/>
      <c r="AF10" s="334"/>
      <c r="AG10" s="657"/>
      <c r="AH10" s="341"/>
      <c r="AI10" s="330"/>
      <c r="AJ10" s="440"/>
      <c r="AK10" s="98"/>
      <c r="AL10" s="127"/>
      <c r="AM10" s="127"/>
      <c r="AN10" s="764"/>
      <c r="AO10" s="101"/>
      <c r="AP10" s="101"/>
      <c r="AQ10" s="278"/>
      <c r="AS10" s="151"/>
      <c r="AT10" s="151"/>
      <c r="AU10" s="151"/>
      <c r="AV10" s="151"/>
      <c r="AW10" s="151"/>
      <c r="AX10" s="151"/>
    </row>
    <row r="11" spans="1:55">
      <c r="A11" s="862"/>
      <c r="B11" s="800"/>
      <c r="C11" s="524"/>
      <c r="D11" s="524"/>
      <c r="E11" s="599"/>
      <c r="F11" s="330"/>
      <c r="G11" s="330"/>
      <c r="H11" s="440">
        <f>D11/100</f>
        <v>0</v>
      </c>
      <c r="I11" s="799"/>
      <c r="J11" s="524" t="s">
        <v>104</v>
      </c>
      <c r="K11" s="524">
        <v>56</v>
      </c>
      <c r="L11" s="599">
        <f t="shared" si="1"/>
        <v>24.527999999999999</v>
      </c>
      <c r="M11" s="330"/>
      <c r="N11" s="330"/>
      <c r="O11" s="440">
        <f>K11/100</f>
        <v>0.56000000000000005</v>
      </c>
      <c r="P11" s="800"/>
      <c r="Q11" s="330"/>
      <c r="R11" s="524"/>
      <c r="S11" s="599"/>
      <c r="T11" s="330"/>
      <c r="U11" s="330"/>
      <c r="V11" s="651"/>
      <c r="W11" s="800"/>
      <c r="X11" s="330"/>
      <c r="Y11" s="330"/>
      <c r="Z11" s="330"/>
      <c r="AA11" s="330"/>
      <c r="AB11" s="330"/>
      <c r="AC11" s="652"/>
      <c r="AD11" s="793"/>
      <c r="AE11" s="349"/>
      <c r="AF11" s="349"/>
      <c r="AG11" s="344"/>
      <c r="AH11" s="341"/>
      <c r="AI11" s="330"/>
      <c r="AJ11" s="440"/>
      <c r="AK11" s="98"/>
      <c r="AL11" s="110"/>
      <c r="AM11" s="72"/>
      <c r="AN11" s="764"/>
      <c r="AO11" s="101"/>
      <c r="AP11" s="101"/>
      <c r="AQ11" s="279"/>
      <c r="AR11" s="58"/>
      <c r="AS11" s="151"/>
      <c r="AT11" s="151"/>
      <c r="AU11" s="151"/>
      <c r="AV11" s="151"/>
      <c r="AW11" s="151"/>
      <c r="AX11" s="151"/>
    </row>
    <row r="12" spans="1:55" ht="16.5" customHeight="1">
      <c r="A12" s="861" t="s">
        <v>29</v>
      </c>
      <c r="B12" s="775" t="s">
        <v>151</v>
      </c>
      <c r="C12" s="354" t="s">
        <v>106</v>
      </c>
      <c r="D12" s="354">
        <v>55</v>
      </c>
      <c r="E12" s="502">
        <f t="shared" ref="E12:E15" si="4">D12*468/1000</f>
        <v>25.74</v>
      </c>
      <c r="F12" s="353">
        <f>D12/85</f>
        <v>0.6470588235294118</v>
      </c>
      <c r="G12" s="377"/>
      <c r="H12" s="321"/>
      <c r="I12" s="799"/>
      <c r="J12" s="524" t="s">
        <v>30</v>
      </c>
      <c r="K12" s="510">
        <v>6</v>
      </c>
      <c r="L12" s="655">
        <f>K12*450/1000</f>
        <v>2.7</v>
      </c>
      <c r="M12" s="654"/>
      <c r="N12" s="330"/>
      <c r="O12" s="440">
        <f>K12/100</f>
        <v>0.06</v>
      </c>
      <c r="P12" s="798" t="s">
        <v>185</v>
      </c>
      <c r="Q12" s="330" t="s">
        <v>193</v>
      </c>
      <c r="R12" s="524">
        <v>22</v>
      </c>
      <c r="S12" s="655">
        <f>R12*450/1000</f>
        <v>9.9</v>
      </c>
      <c r="T12" s="330"/>
      <c r="U12" s="330"/>
      <c r="V12" s="651">
        <f>R12/100</f>
        <v>0.22</v>
      </c>
      <c r="W12" s="798" t="s">
        <v>312</v>
      </c>
      <c r="X12" s="330" t="s">
        <v>201</v>
      </c>
      <c r="Y12" s="330">
        <v>75</v>
      </c>
      <c r="Z12" s="330">
        <v>42</v>
      </c>
      <c r="AA12" s="660"/>
      <c r="AB12" s="330">
        <f>Y12/140</f>
        <v>0.5357142857142857</v>
      </c>
      <c r="AC12" s="652"/>
      <c r="AD12" s="798" t="s">
        <v>334</v>
      </c>
      <c r="AE12" s="509" t="s">
        <v>99</v>
      </c>
      <c r="AF12" s="509">
        <v>65</v>
      </c>
      <c r="AG12" s="661">
        <f>AF12*463/1000</f>
        <v>30.094999999999999</v>
      </c>
      <c r="AH12" s="662"/>
      <c r="AI12" s="330">
        <f>AF12/55</f>
        <v>1.1818181818181819</v>
      </c>
      <c r="AJ12" s="321"/>
      <c r="AK12" s="110"/>
      <c r="AL12" s="110"/>
      <c r="AM12" s="72"/>
      <c r="AN12" s="764"/>
      <c r="AO12" s="101"/>
      <c r="AP12" s="101"/>
      <c r="AQ12" s="279"/>
      <c r="AR12" s="58"/>
      <c r="AS12" s="52"/>
      <c r="AT12" s="96"/>
      <c r="AU12" s="96"/>
      <c r="AV12" s="96"/>
      <c r="AW12" s="202"/>
      <c r="AX12" s="151"/>
    </row>
    <row r="13" spans="1:55" ht="16.5" customHeight="1">
      <c r="A13" s="862"/>
      <c r="B13" s="776"/>
      <c r="C13" s="320" t="s">
        <v>152</v>
      </c>
      <c r="D13" s="203">
        <v>15</v>
      </c>
      <c r="E13" s="502">
        <f t="shared" si="4"/>
        <v>7.02</v>
      </c>
      <c r="F13" s="515"/>
      <c r="G13" s="377">
        <f>D13/35</f>
        <v>0.42857142857142855</v>
      </c>
      <c r="H13" s="321"/>
      <c r="I13" s="799"/>
      <c r="J13" s="524" t="s">
        <v>109</v>
      </c>
      <c r="K13" s="510">
        <v>50</v>
      </c>
      <c r="L13" s="655">
        <f t="shared" ref="L13:L14" si="5">K13*450/1000</f>
        <v>22.5</v>
      </c>
      <c r="M13" s="330"/>
      <c r="N13" s="654">
        <f>K13/35</f>
        <v>1.4285714285714286</v>
      </c>
      <c r="O13" s="440"/>
      <c r="P13" s="799"/>
      <c r="Q13" s="330" t="s">
        <v>104</v>
      </c>
      <c r="R13" s="524">
        <v>82</v>
      </c>
      <c r="S13" s="655">
        <f t="shared" ref="S13:S15" si="6">R13*450/1000</f>
        <v>36.9</v>
      </c>
      <c r="T13" s="654"/>
      <c r="U13" s="330"/>
      <c r="V13" s="651">
        <f>R13/100</f>
        <v>0.82</v>
      </c>
      <c r="W13" s="799"/>
      <c r="X13" s="330" t="s">
        <v>107</v>
      </c>
      <c r="Y13" s="330">
        <v>2</v>
      </c>
      <c r="Z13" s="330">
        <v>1</v>
      </c>
      <c r="AA13" s="608"/>
      <c r="AB13" s="330"/>
      <c r="AC13" s="652">
        <f>Y13/100</f>
        <v>0.02</v>
      </c>
      <c r="AD13" s="799"/>
      <c r="AE13" s="509" t="s">
        <v>152</v>
      </c>
      <c r="AF13" s="509">
        <v>5</v>
      </c>
      <c r="AG13" s="661">
        <f>AF13*463/1000</f>
        <v>2.3149999999999999</v>
      </c>
      <c r="AH13" s="662"/>
      <c r="AI13" s="330">
        <f>AF13/35</f>
        <v>0.14285714285714285</v>
      </c>
      <c r="AJ13" s="321"/>
      <c r="AK13" s="110"/>
      <c r="AL13" s="110"/>
      <c r="AM13" s="127"/>
      <c r="AN13" s="764"/>
      <c r="AO13" s="101"/>
      <c r="AP13" s="101"/>
      <c r="AQ13" s="279"/>
      <c r="AR13" s="58"/>
      <c r="AS13" s="52"/>
      <c r="AT13" s="96"/>
      <c r="AU13" s="96"/>
      <c r="AV13" s="96"/>
      <c r="AW13" s="202"/>
      <c r="AX13" s="151"/>
    </row>
    <row r="14" spans="1:55" ht="16.5" customHeight="1">
      <c r="A14" s="862"/>
      <c r="B14" s="776"/>
      <c r="C14" s="354" t="s">
        <v>30</v>
      </c>
      <c r="D14" s="354">
        <v>10</v>
      </c>
      <c r="E14" s="502">
        <f t="shared" si="4"/>
        <v>4.68</v>
      </c>
      <c r="F14" s="319"/>
      <c r="G14" s="377"/>
      <c r="H14" s="321">
        <f>D14/100</f>
        <v>0.1</v>
      </c>
      <c r="I14" s="799"/>
      <c r="J14" s="524" t="s">
        <v>121</v>
      </c>
      <c r="K14" s="511">
        <v>4</v>
      </c>
      <c r="L14" s="655">
        <f t="shared" si="5"/>
        <v>1.8</v>
      </c>
      <c r="M14" s="654"/>
      <c r="N14" s="330"/>
      <c r="O14" s="440">
        <f>K14/100</f>
        <v>0.04</v>
      </c>
      <c r="P14" s="799"/>
      <c r="Q14" s="330" t="s">
        <v>224</v>
      </c>
      <c r="R14" s="524">
        <v>10</v>
      </c>
      <c r="S14" s="363">
        <f t="shared" si="6"/>
        <v>4.5</v>
      </c>
      <c r="T14" s="663"/>
      <c r="U14" s="383">
        <f>R14/35</f>
        <v>0.2857142857142857</v>
      </c>
      <c r="V14" s="651"/>
      <c r="W14" s="799"/>
      <c r="X14" s="330" t="s">
        <v>155</v>
      </c>
      <c r="Y14" s="330">
        <v>14</v>
      </c>
      <c r="Z14" s="330">
        <v>7</v>
      </c>
      <c r="AA14" s="330"/>
      <c r="AB14" s="330">
        <f>Y14/35</f>
        <v>0.4</v>
      </c>
      <c r="AC14" s="652"/>
      <c r="AD14" s="799"/>
      <c r="AE14" s="509" t="s">
        <v>321</v>
      </c>
      <c r="AF14" s="509">
        <v>5</v>
      </c>
      <c r="AG14" s="661">
        <f>AF14*463/1000</f>
        <v>2.3149999999999999</v>
      </c>
      <c r="AH14" s="664"/>
      <c r="AI14" s="330"/>
      <c r="AJ14" s="321">
        <f>AF14/100</f>
        <v>0.05</v>
      </c>
      <c r="AK14" s="110"/>
      <c r="AL14" s="110"/>
      <c r="AM14" s="72"/>
      <c r="AN14" s="764"/>
      <c r="AO14" s="101"/>
      <c r="AP14" s="101"/>
      <c r="AQ14" s="278"/>
      <c r="AR14" s="58"/>
      <c r="AS14" s="245"/>
      <c r="AT14" s="96"/>
      <c r="AU14" s="96"/>
      <c r="AV14" s="96"/>
      <c r="AW14" s="202"/>
      <c r="AX14" s="151"/>
    </row>
    <row r="15" spans="1:55">
      <c r="A15" s="862"/>
      <c r="B15" s="776"/>
      <c r="C15" s="354" t="s">
        <v>100</v>
      </c>
      <c r="D15" s="354">
        <v>1</v>
      </c>
      <c r="E15" s="502">
        <f t="shared" si="4"/>
        <v>0.46800000000000003</v>
      </c>
      <c r="F15" s="515"/>
      <c r="G15" s="377"/>
      <c r="H15" s="321">
        <f>D15/100</f>
        <v>0.01</v>
      </c>
      <c r="I15" s="799"/>
      <c r="J15" s="524" t="s">
        <v>163</v>
      </c>
      <c r="K15" s="510">
        <v>1</v>
      </c>
      <c r="L15" s="660">
        <v>0.3</v>
      </c>
      <c r="M15" s="665"/>
      <c r="N15" s="330"/>
      <c r="O15" s="440">
        <f>K15/100</f>
        <v>0.01</v>
      </c>
      <c r="P15" s="799"/>
      <c r="Q15" s="330" t="s">
        <v>149</v>
      </c>
      <c r="R15" s="524">
        <v>23</v>
      </c>
      <c r="S15" s="655">
        <f t="shared" si="6"/>
        <v>10.35</v>
      </c>
      <c r="T15" s="330">
        <f>R15/85</f>
        <v>0.27058823529411763</v>
      </c>
      <c r="U15" s="665"/>
      <c r="V15" s="651"/>
      <c r="W15" s="799"/>
      <c r="X15" s="330"/>
      <c r="Y15" s="330"/>
      <c r="Z15" s="330"/>
      <c r="AA15" s="330"/>
      <c r="AB15" s="665">
        <f>Y15/50</f>
        <v>0</v>
      </c>
      <c r="AC15" s="652"/>
      <c r="AD15" s="799"/>
      <c r="AE15" s="528"/>
      <c r="AF15" s="528"/>
      <c r="AG15" s="666"/>
      <c r="AH15" s="664"/>
      <c r="AI15" s="330"/>
      <c r="AJ15" s="321"/>
      <c r="AK15" s="110"/>
      <c r="AL15" s="110"/>
      <c r="AM15" s="52"/>
      <c r="AN15" s="764"/>
      <c r="AO15" s="101"/>
      <c r="AP15" s="280"/>
      <c r="AQ15" s="279"/>
      <c r="AR15" s="58"/>
      <c r="AS15" s="245"/>
      <c r="AT15" s="96"/>
      <c r="AU15" s="96"/>
      <c r="AV15" s="96"/>
      <c r="AW15" s="202"/>
      <c r="AX15" s="151"/>
    </row>
    <row r="16" spans="1:55" ht="19.5">
      <c r="A16" s="862"/>
      <c r="B16" s="777"/>
      <c r="C16" s="354"/>
      <c r="D16" s="354"/>
      <c r="E16" s="502"/>
      <c r="F16" s="319"/>
      <c r="G16" s="320"/>
      <c r="H16" s="321"/>
      <c r="I16" s="800"/>
      <c r="J16" s="197"/>
      <c r="K16" s="196"/>
      <c r="L16" s="667"/>
      <c r="M16" s="665"/>
      <c r="N16" s="665"/>
      <c r="O16" s="440"/>
      <c r="P16" s="800"/>
      <c r="Q16" s="330"/>
      <c r="R16" s="524"/>
      <c r="S16" s="655"/>
      <c r="T16" s="665"/>
      <c r="U16" s="665"/>
      <c r="V16" s="651"/>
      <c r="W16" s="800"/>
      <c r="X16" s="330"/>
      <c r="Y16" s="330"/>
      <c r="Z16" s="330"/>
      <c r="AA16" s="665"/>
      <c r="AB16" s="665"/>
      <c r="AC16" s="652"/>
      <c r="AD16" s="799"/>
      <c r="AE16" s="528"/>
      <c r="AF16" s="528"/>
      <c r="AG16" s="666"/>
      <c r="AH16" s="664"/>
      <c r="AI16" s="610"/>
      <c r="AJ16" s="321"/>
      <c r="AK16" s="110"/>
      <c r="AL16" s="52"/>
      <c r="AM16" s="52"/>
      <c r="AN16" s="764"/>
      <c r="AO16" s="101"/>
      <c r="AP16" s="280"/>
      <c r="AQ16" s="279"/>
      <c r="AR16" s="64"/>
      <c r="AS16" s="245"/>
      <c r="AT16" s="96"/>
      <c r="AU16" s="96"/>
      <c r="AV16" s="96"/>
      <c r="AW16" s="202"/>
      <c r="AX16" s="151"/>
    </row>
    <row r="17" spans="1:55" ht="16.5" customHeight="1">
      <c r="A17" s="882" t="s">
        <v>40</v>
      </c>
      <c r="B17" s="798" t="s">
        <v>222</v>
      </c>
      <c r="C17" s="524" t="s">
        <v>195</v>
      </c>
      <c r="D17" s="524">
        <v>86</v>
      </c>
      <c r="E17" s="334">
        <f>D17*463/1000</f>
        <v>39.817999999999998</v>
      </c>
      <c r="F17" s="337"/>
      <c r="G17" s="330"/>
      <c r="H17" s="440"/>
      <c r="I17" s="798" t="s">
        <v>113</v>
      </c>
      <c r="J17" s="340" t="s">
        <v>99</v>
      </c>
      <c r="K17" s="316">
        <v>60</v>
      </c>
      <c r="L17" s="370">
        <f t="shared" ref="L17" si="7">K17*468/1000</f>
        <v>28.08</v>
      </c>
      <c r="M17" s="337"/>
      <c r="N17" s="330">
        <f>K17/55</f>
        <v>1.0909090909090908</v>
      </c>
      <c r="O17" s="440"/>
      <c r="P17" s="798" t="s">
        <v>186</v>
      </c>
      <c r="Q17" s="326" t="s">
        <v>267</v>
      </c>
      <c r="R17" s="326">
        <v>85</v>
      </c>
      <c r="S17" s="356">
        <f>R17*468/1000</f>
        <v>39.78</v>
      </c>
      <c r="T17" s="337"/>
      <c r="U17" s="330"/>
      <c r="V17" s="651">
        <f>R17/100</f>
        <v>0.85</v>
      </c>
      <c r="W17" s="758" t="s">
        <v>342</v>
      </c>
      <c r="X17" s="326" t="s">
        <v>267</v>
      </c>
      <c r="Y17" s="326">
        <v>85</v>
      </c>
      <c r="Z17" s="356">
        <f>Y17*468/1000</f>
        <v>39.78</v>
      </c>
      <c r="AA17" s="337"/>
      <c r="AB17" s="330"/>
      <c r="AC17" s="652">
        <f>Y17/100</f>
        <v>0.85</v>
      </c>
      <c r="AD17" s="758" t="s">
        <v>65</v>
      </c>
      <c r="AE17" s="326" t="s">
        <v>267</v>
      </c>
      <c r="AF17" s="326">
        <v>85</v>
      </c>
      <c r="AG17" s="364">
        <f>AF17*468/1000</f>
        <v>39.78</v>
      </c>
      <c r="AH17" s="348"/>
      <c r="AI17" s="330"/>
      <c r="AJ17" s="321">
        <f>AF17/100</f>
        <v>0.85</v>
      </c>
      <c r="AK17" s="63"/>
      <c r="AL17" s="52"/>
      <c r="AM17" s="52"/>
      <c r="AN17" s="764"/>
      <c r="AO17" s="101"/>
      <c r="AP17" s="61"/>
      <c r="AQ17" s="279"/>
      <c r="AR17" s="96"/>
      <c r="AS17" s="96"/>
      <c r="AT17" s="55"/>
      <c r="AU17" s="55"/>
      <c r="AV17" s="96"/>
      <c r="AW17" s="202"/>
      <c r="AX17" s="151"/>
    </row>
    <row r="18" spans="1:55" ht="16.5" customHeight="1">
      <c r="A18" s="883"/>
      <c r="B18" s="799"/>
      <c r="C18" s="524"/>
      <c r="D18" s="524"/>
      <c r="E18" s="334"/>
      <c r="F18" s="337"/>
      <c r="G18" s="337"/>
      <c r="H18" s="440"/>
      <c r="I18" s="799"/>
      <c r="J18" s="747"/>
      <c r="K18" s="340"/>
      <c r="L18" s="370"/>
      <c r="M18" s="337"/>
      <c r="N18" s="337"/>
      <c r="O18" s="440"/>
      <c r="P18" s="799"/>
      <c r="Q18" s="326"/>
      <c r="R18" s="326"/>
      <c r="S18" s="356"/>
      <c r="T18" s="668"/>
      <c r="U18" s="614">
        <f>R18/35</f>
        <v>0</v>
      </c>
      <c r="V18" s="651"/>
      <c r="W18" s="759"/>
      <c r="X18" s="326"/>
      <c r="Y18" s="326"/>
      <c r="Z18" s="356"/>
      <c r="AA18" s="337"/>
      <c r="AB18" s="330">
        <f>Y18/35</f>
        <v>0</v>
      </c>
      <c r="AC18" s="652"/>
      <c r="AD18" s="759"/>
      <c r="AE18" s="326"/>
      <c r="AF18" s="326"/>
      <c r="AG18" s="364"/>
      <c r="AH18" s="348"/>
      <c r="AI18" s="337"/>
      <c r="AJ18" s="440"/>
      <c r="AK18" s="63"/>
      <c r="AL18" s="78"/>
      <c r="AM18" s="52"/>
      <c r="AN18" s="764"/>
      <c r="AO18" s="101"/>
      <c r="AP18" s="280"/>
      <c r="AQ18" s="281"/>
      <c r="AR18" s="101"/>
      <c r="AS18" s="96"/>
      <c r="AT18" s="55"/>
      <c r="AU18" s="96"/>
      <c r="AV18" s="96"/>
      <c r="AW18" s="202"/>
      <c r="AX18" s="151"/>
    </row>
    <row r="19" spans="1:55" ht="16.5" customHeight="1">
      <c r="A19" s="883"/>
      <c r="B19" s="800"/>
      <c r="C19" s="524"/>
      <c r="D19" s="524"/>
      <c r="E19" s="334"/>
      <c r="F19" s="337"/>
      <c r="G19" s="337"/>
      <c r="H19" s="440"/>
      <c r="I19" s="799"/>
      <c r="J19" s="748"/>
      <c r="K19" s="340"/>
      <c r="L19" s="370"/>
      <c r="M19" s="337"/>
      <c r="N19" s="337"/>
      <c r="O19" s="440"/>
      <c r="P19" s="799"/>
      <c r="Q19" s="330"/>
      <c r="R19" s="524"/>
      <c r="S19" s="334"/>
      <c r="T19" s="337"/>
      <c r="U19" s="337"/>
      <c r="V19" s="651">
        <f>R19/100</f>
        <v>0</v>
      </c>
      <c r="W19" s="759"/>
      <c r="X19" s="669"/>
      <c r="Y19" s="599"/>
      <c r="Z19" s="334"/>
      <c r="AA19" s="337"/>
      <c r="AB19" s="340"/>
      <c r="AC19" s="652"/>
      <c r="AD19" s="759"/>
      <c r="AE19" s="669"/>
      <c r="AF19" s="340"/>
      <c r="AG19" s="547"/>
      <c r="AH19" s="348"/>
      <c r="AI19" s="337"/>
      <c r="AJ19" s="440"/>
      <c r="AK19" s="63"/>
      <c r="AL19" s="78"/>
      <c r="AM19" s="52"/>
      <c r="AN19" s="764"/>
      <c r="AO19" s="282"/>
      <c r="AP19" s="283"/>
      <c r="AQ19" s="284"/>
      <c r="AR19" s="96"/>
      <c r="AS19" s="96"/>
      <c r="AT19" s="55"/>
      <c r="AU19" s="55"/>
      <c r="AV19" s="96"/>
      <c r="AW19" s="202"/>
      <c r="AX19" s="151"/>
    </row>
    <row r="20" spans="1:55" ht="16.5" customHeight="1">
      <c r="A20" s="883"/>
      <c r="B20" s="799" t="s">
        <v>223</v>
      </c>
      <c r="C20" s="524" t="s">
        <v>131</v>
      </c>
      <c r="D20" s="524">
        <v>4</v>
      </c>
      <c r="E20" s="334">
        <f t="shared" ref="E20:E26" si="8">D20*463/1000</f>
        <v>1.8520000000000001</v>
      </c>
      <c r="F20" s="337"/>
      <c r="G20" s="337"/>
      <c r="H20" s="440"/>
      <c r="I20" s="799"/>
      <c r="J20" s="748"/>
      <c r="K20" s="340"/>
      <c r="L20" s="370"/>
      <c r="M20" s="337"/>
      <c r="N20" s="337"/>
      <c r="O20" s="440"/>
      <c r="P20" s="799"/>
      <c r="Q20" s="330"/>
      <c r="R20" s="524"/>
      <c r="S20" s="334"/>
      <c r="T20" s="337"/>
      <c r="U20" s="337"/>
      <c r="V20" s="651"/>
      <c r="W20" s="759"/>
      <c r="X20" s="669"/>
      <c r="Y20" s="599"/>
      <c r="Z20" s="334"/>
      <c r="AA20" s="337"/>
      <c r="AB20" s="340"/>
      <c r="AC20" s="652"/>
      <c r="AD20" s="760"/>
      <c r="AE20" s="669"/>
      <c r="AF20" s="340"/>
      <c r="AG20" s="547"/>
      <c r="AH20" s="348"/>
      <c r="AI20" s="337"/>
      <c r="AJ20" s="440"/>
      <c r="AK20" s="63"/>
      <c r="AL20" s="78"/>
      <c r="AM20" s="52"/>
      <c r="AN20" s="764"/>
      <c r="AO20" s="52"/>
      <c r="AP20" s="245"/>
      <c r="AQ20" s="285"/>
      <c r="AR20" s="96"/>
      <c r="AS20" s="96"/>
      <c r="AT20" s="151"/>
      <c r="AU20" s="96"/>
      <c r="AV20" s="96"/>
      <c r="AW20" s="202"/>
      <c r="AX20" s="151"/>
    </row>
    <row r="21" spans="1:55" ht="16.5" customHeight="1">
      <c r="A21" s="884"/>
      <c r="B21" s="799"/>
      <c r="C21" s="524" t="s">
        <v>99</v>
      </c>
      <c r="D21" s="524">
        <v>14</v>
      </c>
      <c r="E21" s="334">
        <f t="shared" si="8"/>
        <v>6.4820000000000002</v>
      </c>
      <c r="F21" s="337"/>
      <c r="G21" s="337"/>
      <c r="H21" s="440"/>
      <c r="I21" s="800"/>
      <c r="J21" s="749"/>
      <c r="K21" s="340"/>
      <c r="L21" s="370"/>
      <c r="M21" s="337"/>
      <c r="N21" s="337"/>
      <c r="O21" s="440"/>
      <c r="P21" s="800"/>
      <c r="Q21" s="330"/>
      <c r="R21" s="524"/>
      <c r="S21" s="334"/>
      <c r="T21" s="337"/>
      <c r="U21" s="337"/>
      <c r="V21" s="651"/>
      <c r="W21" s="760"/>
      <c r="X21" s="669"/>
      <c r="Y21" s="599"/>
      <c r="Z21" s="334"/>
      <c r="AA21" s="337"/>
      <c r="AB21" s="340"/>
      <c r="AC21" s="652"/>
      <c r="AD21" s="799" t="s">
        <v>384</v>
      </c>
      <c r="AE21" s="670" t="s">
        <v>108</v>
      </c>
      <c r="AF21" s="340">
        <v>4</v>
      </c>
      <c r="AG21" s="547">
        <f t="shared" ref="AG21:AG25" si="9">AF21*463/1000</f>
        <v>1.8520000000000001</v>
      </c>
      <c r="AH21" s="348"/>
      <c r="AI21" s="337"/>
      <c r="AJ21" s="321">
        <f>AF21/100</f>
        <v>0.04</v>
      </c>
      <c r="AK21" s="63"/>
      <c r="AL21" s="78"/>
      <c r="AM21" s="52"/>
      <c r="AN21" s="764"/>
      <c r="AO21" s="897"/>
      <c r="AP21" s="245"/>
      <c r="AQ21" s="285"/>
      <c r="AR21" s="52"/>
      <c r="AS21" s="52"/>
      <c r="AT21" s="151"/>
      <c r="AU21" s="151"/>
      <c r="AV21" s="151"/>
      <c r="AW21" s="202"/>
      <c r="AX21" s="151"/>
    </row>
    <row r="22" spans="1:55" ht="16.5" customHeight="1">
      <c r="A22" s="866" t="s">
        <v>31</v>
      </c>
      <c r="B22" s="799"/>
      <c r="C22" s="524" t="s">
        <v>109</v>
      </c>
      <c r="D22" s="524">
        <v>7</v>
      </c>
      <c r="E22" s="334">
        <f t="shared" si="8"/>
        <v>3.2410000000000001</v>
      </c>
      <c r="F22" s="337"/>
      <c r="G22" s="330">
        <f>D22/50</f>
        <v>0.14000000000000001</v>
      </c>
      <c r="H22" s="440"/>
      <c r="I22" s="876" t="s">
        <v>182</v>
      </c>
      <c r="J22" s="316" t="s">
        <v>220</v>
      </c>
      <c r="K22" s="316">
        <v>12</v>
      </c>
      <c r="L22" s="334">
        <f t="shared" ref="L22:L24" si="10">K22*450/1000</f>
        <v>5.4</v>
      </c>
      <c r="M22" s="337"/>
      <c r="N22" s="330">
        <f>K22/50</f>
        <v>0.24</v>
      </c>
      <c r="O22" s="440"/>
      <c r="P22" s="798" t="s">
        <v>90</v>
      </c>
      <c r="Q22" s="330" t="s">
        <v>201</v>
      </c>
      <c r="R22" s="524">
        <v>30</v>
      </c>
      <c r="S22" s="334">
        <f t="shared" ref="S22:S24" si="11">R22*463/1000</f>
        <v>13.89</v>
      </c>
      <c r="T22" s="614"/>
      <c r="U22" s="330">
        <f>R22/140</f>
        <v>0.21428571428571427</v>
      </c>
      <c r="V22" s="651"/>
      <c r="W22" s="798" t="s">
        <v>335</v>
      </c>
      <c r="X22" s="316" t="s">
        <v>108</v>
      </c>
      <c r="Y22" s="356">
        <v>12</v>
      </c>
      <c r="Z22" s="334">
        <f t="shared" ref="Z22:Z23" si="12">Y22*463/1000</f>
        <v>5.556</v>
      </c>
      <c r="AA22" s="337"/>
      <c r="AB22" s="330"/>
      <c r="AC22" s="652">
        <f>Y22/100</f>
        <v>0.12</v>
      </c>
      <c r="AD22" s="799"/>
      <c r="AE22" s="316" t="s">
        <v>181</v>
      </c>
      <c r="AF22" s="316">
        <v>38</v>
      </c>
      <c r="AG22" s="547">
        <f t="shared" si="9"/>
        <v>17.594000000000001</v>
      </c>
      <c r="AH22" s="348"/>
      <c r="AI22" s="330"/>
      <c r="AJ22" s="321">
        <f>AF22/100</f>
        <v>0.38</v>
      </c>
      <c r="AK22" s="110"/>
      <c r="AL22" s="52"/>
      <c r="AM22" s="202"/>
      <c r="AN22" s="764"/>
      <c r="AO22" s="897"/>
      <c r="AP22" s="52"/>
      <c r="AQ22" s="285"/>
      <c r="AR22" s="52"/>
      <c r="AS22" s="245"/>
      <c r="AT22" s="52"/>
      <c r="AU22" s="52"/>
      <c r="AV22" s="96"/>
      <c r="AW22" s="202"/>
      <c r="AX22" s="151"/>
    </row>
    <row r="23" spans="1:55">
      <c r="A23" s="866"/>
      <c r="B23" s="799"/>
      <c r="C23" s="524" t="s">
        <v>193</v>
      </c>
      <c r="D23" s="524">
        <v>10</v>
      </c>
      <c r="E23" s="334">
        <f t="shared" si="8"/>
        <v>4.63</v>
      </c>
      <c r="F23" s="337"/>
      <c r="G23" s="337"/>
      <c r="H23" s="440">
        <f>D23/100</f>
        <v>0.1</v>
      </c>
      <c r="I23" s="876"/>
      <c r="J23" s="340" t="s">
        <v>120</v>
      </c>
      <c r="K23" s="316">
        <v>30</v>
      </c>
      <c r="L23" s="334">
        <f t="shared" si="10"/>
        <v>13.5</v>
      </c>
      <c r="M23" s="337"/>
      <c r="N23" s="337"/>
      <c r="O23" s="440">
        <f>K23/100</f>
        <v>0.3</v>
      </c>
      <c r="P23" s="799"/>
      <c r="Q23" s="330" t="s">
        <v>225</v>
      </c>
      <c r="R23" s="524">
        <v>3</v>
      </c>
      <c r="S23" s="334">
        <f t="shared" si="11"/>
        <v>1.389</v>
      </c>
      <c r="T23" s="614"/>
      <c r="U23" s="337">
        <f>R23/20</f>
        <v>0.15</v>
      </c>
      <c r="V23" s="651"/>
      <c r="W23" s="799"/>
      <c r="X23" s="340" t="s">
        <v>227</v>
      </c>
      <c r="Y23" s="356">
        <v>26</v>
      </c>
      <c r="Z23" s="334">
        <f t="shared" si="12"/>
        <v>12.038</v>
      </c>
      <c r="AA23" s="355"/>
      <c r="AB23" s="330">
        <f>Y23/35</f>
        <v>0.74285714285714288</v>
      </c>
      <c r="AC23" s="652"/>
      <c r="AD23" s="799"/>
      <c r="AE23" s="340" t="s">
        <v>104</v>
      </c>
      <c r="AF23" s="316">
        <v>22</v>
      </c>
      <c r="AG23" s="547">
        <f t="shared" si="9"/>
        <v>10.186</v>
      </c>
      <c r="AH23" s="336"/>
      <c r="AI23" s="337"/>
      <c r="AJ23" s="321">
        <f>AF23/100</f>
        <v>0.22</v>
      </c>
      <c r="AK23" s="110"/>
      <c r="AL23" s="96"/>
      <c r="AM23" s="202"/>
      <c r="AN23" s="764"/>
      <c r="AO23" s="228"/>
      <c r="AP23" s="245"/>
      <c r="AQ23" s="285"/>
      <c r="AR23" s="64"/>
      <c r="AS23" s="52"/>
      <c r="AT23" s="52"/>
      <c r="AU23" s="52"/>
      <c r="AV23" s="52"/>
      <c r="AW23" s="202"/>
      <c r="AX23" s="151"/>
    </row>
    <row r="24" spans="1:55">
      <c r="A24" s="866"/>
      <c r="B24" s="799"/>
      <c r="C24" s="524" t="s">
        <v>201</v>
      </c>
      <c r="D24" s="524">
        <v>15</v>
      </c>
      <c r="E24" s="334">
        <f t="shared" si="8"/>
        <v>6.9450000000000003</v>
      </c>
      <c r="F24" s="340"/>
      <c r="G24" s="337"/>
      <c r="H24" s="440">
        <f>D24/100</f>
        <v>0.15</v>
      </c>
      <c r="I24" s="876"/>
      <c r="J24" s="340" t="s">
        <v>121</v>
      </c>
      <c r="K24" s="340">
        <v>1</v>
      </c>
      <c r="L24" s="334">
        <f t="shared" si="10"/>
        <v>0.45</v>
      </c>
      <c r="M24" s="340"/>
      <c r="N24" s="337"/>
      <c r="O24" s="440">
        <f>K24/100</f>
        <v>0.01</v>
      </c>
      <c r="P24" s="799"/>
      <c r="Q24" s="330" t="s">
        <v>202</v>
      </c>
      <c r="R24" s="524">
        <v>6</v>
      </c>
      <c r="S24" s="334">
        <f t="shared" si="11"/>
        <v>2.778</v>
      </c>
      <c r="T24" s="614"/>
      <c r="U24" s="337"/>
      <c r="V24" s="651"/>
      <c r="W24" s="799"/>
      <c r="X24" s="316"/>
      <c r="Y24" s="316"/>
      <c r="Z24" s="614"/>
      <c r="AA24" s="337"/>
      <c r="AB24" s="330"/>
      <c r="AC24" s="389"/>
      <c r="AD24" s="799"/>
      <c r="AE24" s="330" t="s">
        <v>231</v>
      </c>
      <c r="AF24" s="316">
        <v>10</v>
      </c>
      <c r="AG24" s="657">
        <f t="shared" si="9"/>
        <v>4.63</v>
      </c>
      <c r="AH24" s="671"/>
      <c r="AI24" s="330">
        <f>AF24/35</f>
        <v>0.2857142857142857</v>
      </c>
      <c r="AJ24" s="389"/>
      <c r="AK24" s="110"/>
      <c r="AL24" s="96"/>
      <c r="AM24" s="202"/>
      <c r="AN24" s="764"/>
      <c r="AO24" s="228"/>
      <c r="AP24" s="245"/>
      <c r="AQ24" s="285"/>
      <c r="AR24" s="64"/>
      <c r="AS24" s="52"/>
      <c r="AT24" s="52"/>
      <c r="AU24" s="52"/>
      <c r="AV24" s="52"/>
      <c r="AW24" s="202"/>
      <c r="AX24" s="151"/>
    </row>
    <row r="25" spans="1:55" ht="21">
      <c r="A25" s="866"/>
      <c r="B25" s="799"/>
      <c r="C25" s="340" t="s">
        <v>30</v>
      </c>
      <c r="D25" s="340">
        <v>6</v>
      </c>
      <c r="E25" s="334">
        <f t="shared" si="8"/>
        <v>2.778</v>
      </c>
      <c r="F25" s="337"/>
      <c r="G25" s="337"/>
      <c r="H25" s="440"/>
      <c r="I25" s="876"/>
      <c r="J25" s="672" t="s">
        <v>101</v>
      </c>
      <c r="K25" s="340" t="s">
        <v>341</v>
      </c>
      <c r="L25" s="334"/>
      <c r="M25" s="337"/>
      <c r="N25" s="337"/>
      <c r="O25" s="440"/>
      <c r="P25" s="799"/>
      <c r="Q25" s="673"/>
      <c r="R25" s="191"/>
      <c r="S25" s="337"/>
      <c r="T25" s="337"/>
      <c r="U25" s="337"/>
      <c r="V25" s="651"/>
      <c r="W25" s="799"/>
      <c r="X25" s="340"/>
      <c r="Y25" s="316"/>
      <c r="Z25" s="337"/>
      <c r="AA25" s="337"/>
      <c r="AB25" s="337"/>
      <c r="AC25" s="389"/>
      <c r="AD25" s="799"/>
      <c r="AE25" s="340" t="s">
        <v>201</v>
      </c>
      <c r="AF25" s="316">
        <v>21</v>
      </c>
      <c r="AG25" s="547">
        <f t="shared" si="9"/>
        <v>9.7230000000000008</v>
      </c>
      <c r="AH25" s="348"/>
      <c r="AI25" s="337">
        <f>AF25/140</f>
        <v>0.15</v>
      </c>
      <c r="AJ25" s="389"/>
      <c r="AK25" s="110"/>
      <c r="AL25" s="52"/>
      <c r="AM25" s="202"/>
      <c r="AN25" s="764"/>
      <c r="AO25" s="245"/>
      <c r="AP25" s="245"/>
      <c r="AQ25" s="285"/>
      <c r="AR25" s="64"/>
      <c r="AS25" s="52"/>
      <c r="AT25" s="52"/>
      <c r="AU25" s="52"/>
      <c r="AV25" s="52"/>
      <c r="AW25" s="202"/>
      <c r="AX25" s="151"/>
    </row>
    <row r="26" spans="1:55" ht="21">
      <c r="A26" s="866"/>
      <c r="B26" s="800"/>
      <c r="C26" s="340" t="s">
        <v>207</v>
      </c>
      <c r="D26" s="340">
        <v>20</v>
      </c>
      <c r="E26" s="334">
        <f t="shared" si="8"/>
        <v>9.26</v>
      </c>
      <c r="F26" s="337"/>
      <c r="G26" s="337"/>
      <c r="H26" s="389"/>
      <c r="I26" s="877"/>
      <c r="J26" s="674"/>
      <c r="K26" s="400"/>
      <c r="L26" s="337"/>
      <c r="M26" s="337"/>
      <c r="N26" s="337"/>
      <c r="O26" s="389"/>
      <c r="P26" s="800"/>
      <c r="Q26" s="673"/>
      <c r="R26" s="673"/>
      <c r="S26" s="337"/>
      <c r="T26" s="337"/>
      <c r="U26" s="337"/>
      <c r="V26" s="675"/>
      <c r="W26" s="800"/>
      <c r="X26" s="340"/>
      <c r="Y26" s="316"/>
      <c r="Z26" s="337"/>
      <c r="AA26" s="337"/>
      <c r="AB26" s="337"/>
      <c r="AC26" s="389"/>
      <c r="AD26" s="800"/>
      <c r="AE26" s="340" t="s">
        <v>101</v>
      </c>
      <c r="AF26" s="316"/>
      <c r="AG26" s="547" t="s">
        <v>174</v>
      </c>
      <c r="AH26" s="348"/>
      <c r="AI26" s="337"/>
      <c r="AJ26" s="389"/>
      <c r="AK26" s="110"/>
      <c r="AL26" s="52"/>
      <c r="AM26" s="202"/>
      <c r="AN26" s="764"/>
      <c r="AO26" s="52"/>
      <c r="AP26" s="245"/>
      <c r="AQ26" s="285"/>
      <c r="AR26" s="64"/>
      <c r="AS26" s="52"/>
      <c r="AT26" s="52"/>
      <c r="AU26" s="52"/>
      <c r="AV26" s="52"/>
      <c r="AW26" s="70"/>
      <c r="AX26" s="151"/>
    </row>
    <row r="27" spans="1:55" ht="18" customHeight="1">
      <c r="A27" s="621" t="s">
        <v>14</v>
      </c>
      <c r="B27" s="395" t="s">
        <v>38</v>
      </c>
      <c r="C27" s="316"/>
      <c r="D27" s="545"/>
      <c r="E27" s="547"/>
      <c r="F27" s="393"/>
      <c r="G27" s="394"/>
      <c r="H27" s="389"/>
      <c r="I27" s="395" t="s">
        <v>38</v>
      </c>
      <c r="J27" s="316" t="str">
        <f>月菜單!H19</f>
        <v>水果</v>
      </c>
      <c r="K27" s="545" t="s">
        <v>338</v>
      </c>
      <c r="L27" s="397"/>
      <c r="M27" s="394"/>
      <c r="N27" s="394"/>
      <c r="O27" s="676"/>
      <c r="P27" s="398" t="s">
        <v>14</v>
      </c>
      <c r="Q27" s="316"/>
      <c r="R27" s="654"/>
      <c r="S27" s="394"/>
      <c r="T27" s="394"/>
      <c r="U27" s="394"/>
      <c r="V27" s="389"/>
      <c r="W27" s="398" t="s">
        <v>14</v>
      </c>
      <c r="X27" s="316"/>
      <c r="Y27" s="545"/>
      <c r="Z27" s="394"/>
      <c r="AA27" s="394"/>
      <c r="AB27" s="394"/>
      <c r="AC27" s="575"/>
      <c r="AD27" s="398" t="s">
        <v>14</v>
      </c>
      <c r="AE27" s="340"/>
      <c r="AF27" s="399"/>
      <c r="AG27" s="677"/>
      <c r="AH27" s="393"/>
      <c r="AI27" s="394"/>
      <c r="AJ27" s="389"/>
      <c r="AK27" s="202"/>
      <c r="AL27" s="202"/>
      <c r="AM27" s="55"/>
      <c r="AN27" s="764"/>
      <c r="AO27" s="52"/>
      <c r="AP27" s="52"/>
      <c r="AQ27" s="285"/>
      <c r="AR27" s="245"/>
      <c r="AS27" s="245"/>
      <c r="AT27" s="52"/>
      <c r="AU27" s="52"/>
      <c r="AV27" s="96"/>
      <c r="AW27" s="202"/>
      <c r="AX27" s="151"/>
    </row>
    <row r="28" spans="1:55" ht="18" customHeight="1" thickBot="1">
      <c r="A28" s="678" t="s">
        <v>87</v>
      </c>
      <c r="B28" s="411" t="s">
        <v>0</v>
      </c>
      <c r="C28" s="412" t="str">
        <f>月菜單!I18</f>
        <v>鮮奶</v>
      </c>
      <c r="D28" s="406">
        <v>200</v>
      </c>
      <c r="E28" s="403">
        <f>D28*470/1000</f>
        <v>94</v>
      </c>
      <c r="F28" s="403"/>
      <c r="G28" s="403"/>
      <c r="H28" s="325"/>
      <c r="I28" s="405" t="s">
        <v>0</v>
      </c>
      <c r="J28" s="412"/>
      <c r="K28" s="406"/>
      <c r="L28" s="403"/>
      <c r="M28" s="403"/>
      <c r="N28" s="403"/>
      <c r="O28" s="676"/>
      <c r="P28" s="405" t="s">
        <v>0</v>
      </c>
      <c r="Q28" s="330" t="str">
        <f>月菜單!I20</f>
        <v>紅藜沙其馬</v>
      </c>
      <c r="R28" s="406">
        <v>200</v>
      </c>
      <c r="S28" s="409">
        <f>R28*469/1000</f>
        <v>93.8</v>
      </c>
      <c r="T28" s="409"/>
      <c r="U28" s="409"/>
      <c r="V28" s="410"/>
      <c r="W28" s="405" t="s">
        <v>0</v>
      </c>
      <c r="X28" s="623" t="str">
        <f>月菜單!I21</f>
        <v>福樂優格</v>
      </c>
      <c r="Y28" s="399">
        <v>100</v>
      </c>
      <c r="Z28" s="403">
        <f>Y28*469/1000</f>
        <v>46.9</v>
      </c>
      <c r="AA28" s="403"/>
      <c r="AB28" s="403"/>
      <c r="AC28" s="410"/>
      <c r="AD28" s="405" t="s">
        <v>0</v>
      </c>
      <c r="AE28" s="412" t="str">
        <f>月菜單!I22</f>
        <v>水果</v>
      </c>
      <c r="AF28" s="679" t="s">
        <v>338</v>
      </c>
      <c r="AG28" s="680"/>
      <c r="AH28" s="408"/>
      <c r="AI28" s="409"/>
      <c r="AJ28" s="410"/>
      <c r="AK28" s="202"/>
      <c r="AL28" s="202"/>
      <c r="AM28" s="61"/>
      <c r="AN28" s="764"/>
      <c r="AO28" s="280"/>
      <c r="AP28" s="52"/>
      <c r="AQ28" s="285"/>
      <c r="AR28" s="52"/>
      <c r="AS28" s="245"/>
      <c r="AT28" s="52"/>
      <c r="AU28" s="52"/>
      <c r="AV28" s="96"/>
      <c r="AW28" s="202"/>
      <c r="AX28" s="151"/>
      <c r="AY28" s="151"/>
      <c r="AZ28" s="151"/>
      <c r="BA28" s="151"/>
      <c r="BB28" s="151"/>
      <c r="BC28" s="151"/>
    </row>
    <row r="29" spans="1:55" ht="20.100000000000001" customHeight="1">
      <c r="A29" s="878" t="s">
        <v>15</v>
      </c>
      <c r="B29" s="881" t="s">
        <v>16</v>
      </c>
      <c r="C29" s="850"/>
      <c r="D29" s="681"/>
      <c r="E29" s="632"/>
      <c r="F29" s="632">
        <f>SUM(F5:F28)</f>
        <v>0.6470588235294118</v>
      </c>
      <c r="G29" s="682">
        <f t="shared" ref="G29" si="13">SUM(G5:G28)</f>
        <v>1.5685714285714285</v>
      </c>
      <c r="H29" s="632">
        <f>SUM(H5:H28)</f>
        <v>1.37</v>
      </c>
      <c r="I29" s="881" t="s">
        <v>16</v>
      </c>
      <c r="J29" s="850"/>
      <c r="K29" s="681"/>
      <c r="L29" s="632"/>
      <c r="M29" s="632">
        <f>SUM(M5:M28)</f>
        <v>0</v>
      </c>
      <c r="N29" s="682">
        <f t="shared" ref="N29" si="14">SUM(N5:N28)</f>
        <v>3.1594805194805193</v>
      </c>
      <c r="O29" s="632">
        <f>SUM(O5:O28)</f>
        <v>1.7700000000000002</v>
      </c>
      <c r="P29" s="881" t="s">
        <v>39</v>
      </c>
      <c r="Q29" s="850"/>
      <c r="R29" s="681"/>
      <c r="S29" s="632"/>
      <c r="T29" s="632">
        <f>SUM(T5:T28)</f>
        <v>6.2705882352941176</v>
      </c>
      <c r="U29" s="682">
        <f t="shared" ref="U29" si="15">SUM(U5:U28)</f>
        <v>2.7928571428571427</v>
      </c>
      <c r="V29" s="632">
        <f>SUM(V5:V28)</f>
        <v>1.8900000000000001</v>
      </c>
      <c r="W29" s="881" t="s">
        <v>39</v>
      </c>
      <c r="X29" s="850"/>
      <c r="Y29" s="681"/>
      <c r="Z29" s="632"/>
      <c r="AA29" s="632">
        <f>SUM(AA5:AA28)</f>
        <v>6</v>
      </c>
      <c r="AB29" s="682">
        <f t="shared" ref="AB29" si="16">SUM(AB5:AB28)</f>
        <v>3.7357142857142853</v>
      </c>
      <c r="AC29" s="632">
        <f>SUM(AC5:AC28)</f>
        <v>1.6600000000000001</v>
      </c>
      <c r="AD29" s="881" t="s">
        <v>39</v>
      </c>
      <c r="AE29" s="850"/>
      <c r="AF29" s="681"/>
      <c r="AG29" s="424"/>
      <c r="AH29" s="683">
        <f>SUM(AH5:AH28)</f>
        <v>6</v>
      </c>
      <c r="AI29" s="682">
        <f t="shared" ref="AI29" si="17">SUM(AI5:AI28)</f>
        <v>4.6175324675324685</v>
      </c>
      <c r="AJ29" s="632">
        <f>SUM(AJ5:AJ28)</f>
        <v>1.54</v>
      </c>
      <c r="AK29" s="56"/>
      <c r="AL29" s="56"/>
      <c r="AM29" s="202"/>
      <c r="AN29" s="764"/>
      <c r="AO29" s="280"/>
      <c r="AP29" s="56"/>
      <c r="AQ29" s="52"/>
      <c r="AR29" s="245"/>
      <c r="AS29" s="245"/>
      <c r="AT29" s="52"/>
      <c r="AU29" s="52"/>
      <c r="AV29" s="52"/>
      <c r="AW29" s="202"/>
      <c r="AX29" s="151"/>
      <c r="AY29" s="151"/>
      <c r="AZ29" s="151"/>
      <c r="BA29" s="151"/>
      <c r="BB29" s="151"/>
      <c r="BC29" s="151"/>
    </row>
    <row r="30" spans="1:55" ht="20.100000000000001" customHeight="1">
      <c r="A30" s="879"/>
      <c r="B30" s="753" t="s">
        <v>47</v>
      </c>
      <c r="C30" s="754"/>
      <c r="D30" s="684">
        <f>F29</f>
        <v>0.6470588235294118</v>
      </c>
      <c r="E30" s="337"/>
      <c r="F30" s="337"/>
      <c r="G30" s="337"/>
      <c r="H30" s="389"/>
      <c r="I30" s="753" t="s">
        <v>41</v>
      </c>
      <c r="J30" s="754"/>
      <c r="K30" s="684">
        <f>M29</f>
        <v>0</v>
      </c>
      <c r="L30" s="337"/>
      <c r="M30" s="337"/>
      <c r="N30" s="337"/>
      <c r="O30" s="389"/>
      <c r="P30" s="753" t="s">
        <v>47</v>
      </c>
      <c r="Q30" s="754"/>
      <c r="R30" s="684">
        <f>T29</f>
        <v>6.2705882352941176</v>
      </c>
      <c r="S30" s="337"/>
      <c r="T30" s="337"/>
      <c r="U30" s="337"/>
      <c r="V30" s="389"/>
      <c r="W30" s="753" t="s">
        <v>41</v>
      </c>
      <c r="X30" s="754"/>
      <c r="Y30" s="684">
        <f>AA29</f>
        <v>6</v>
      </c>
      <c r="Z30" s="337"/>
      <c r="AA30" s="337"/>
      <c r="AB30" s="337"/>
      <c r="AC30" s="389"/>
      <c r="AD30" s="753" t="s">
        <v>41</v>
      </c>
      <c r="AE30" s="754"/>
      <c r="AF30" s="684">
        <f>AH29</f>
        <v>6</v>
      </c>
      <c r="AG30" s="429"/>
      <c r="AH30" s="348"/>
      <c r="AI30" s="337"/>
      <c r="AJ30" s="389"/>
      <c r="AK30" s="56"/>
      <c r="AL30" s="56"/>
      <c r="AM30" s="116"/>
      <c r="AN30" s="52"/>
      <c r="AO30" s="52"/>
      <c r="AP30" s="52"/>
      <c r="AQ30" s="117"/>
      <c r="AR30" s="52"/>
      <c r="AS30" s="52"/>
      <c r="AT30" s="52"/>
      <c r="AU30" s="52"/>
      <c r="AV30" s="52"/>
      <c r="AW30" s="202"/>
      <c r="AX30" s="151"/>
      <c r="AY30" s="151"/>
      <c r="AZ30" s="151"/>
      <c r="BA30" s="151"/>
      <c r="BB30" s="151"/>
      <c r="BC30" s="151"/>
    </row>
    <row r="31" spans="1:55" ht="20.100000000000001" customHeight="1">
      <c r="A31" s="879"/>
      <c r="B31" s="753" t="s">
        <v>35</v>
      </c>
      <c r="C31" s="754"/>
      <c r="D31" s="568">
        <f>G29</f>
        <v>1.5685714285714285</v>
      </c>
      <c r="E31" s="435"/>
      <c r="F31" s="435"/>
      <c r="G31" s="435"/>
      <c r="H31" s="389"/>
      <c r="I31" s="753" t="s">
        <v>35</v>
      </c>
      <c r="J31" s="754"/>
      <c r="K31" s="568">
        <f>N29</f>
        <v>3.1594805194805193</v>
      </c>
      <c r="L31" s="435"/>
      <c r="M31" s="435"/>
      <c r="N31" s="435"/>
      <c r="O31" s="389"/>
      <c r="P31" s="753" t="s">
        <v>35</v>
      </c>
      <c r="Q31" s="754"/>
      <c r="R31" s="568">
        <f>U29</f>
        <v>2.7928571428571427</v>
      </c>
      <c r="S31" s="435"/>
      <c r="T31" s="435"/>
      <c r="U31" s="435"/>
      <c r="V31" s="389"/>
      <c r="W31" s="753" t="s">
        <v>35</v>
      </c>
      <c r="X31" s="754"/>
      <c r="Y31" s="568">
        <f>AB29</f>
        <v>3.7357142857142853</v>
      </c>
      <c r="Z31" s="435"/>
      <c r="AA31" s="435"/>
      <c r="AB31" s="435"/>
      <c r="AC31" s="389"/>
      <c r="AD31" s="753" t="s">
        <v>35</v>
      </c>
      <c r="AE31" s="754"/>
      <c r="AF31" s="568">
        <f>AI29</f>
        <v>4.6175324675324685</v>
      </c>
      <c r="AG31" s="433"/>
      <c r="AH31" s="434"/>
      <c r="AI31" s="435"/>
      <c r="AJ31" s="389"/>
      <c r="AK31" s="117"/>
      <c r="AL31" s="55"/>
      <c r="AM31" s="57"/>
      <c r="AN31" s="57"/>
      <c r="AO31" s="57"/>
      <c r="AP31" s="57"/>
      <c r="AQ31" s="245"/>
      <c r="AR31" s="52"/>
      <c r="AS31" s="245"/>
      <c r="AT31" s="52"/>
      <c r="AU31" s="52"/>
      <c r="AV31" s="52"/>
      <c r="AW31" s="202"/>
      <c r="AX31" s="151"/>
      <c r="AY31" s="151"/>
      <c r="AZ31" s="151"/>
      <c r="BA31" s="151"/>
      <c r="BB31" s="151"/>
      <c r="BC31" s="151"/>
    </row>
    <row r="32" spans="1:55" ht="20.100000000000001" customHeight="1">
      <c r="A32" s="879"/>
      <c r="B32" s="753" t="s">
        <v>371</v>
      </c>
      <c r="C32" s="754"/>
      <c r="D32" s="568">
        <f>H29</f>
        <v>1.37</v>
      </c>
      <c r="E32" s="435"/>
      <c r="F32" s="435"/>
      <c r="G32" s="435"/>
      <c r="H32" s="389"/>
      <c r="I32" s="753" t="s">
        <v>371</v>
      </c>
      <c r="J32" s="754"/>
      <c r="K32" s="568">
        <f>O29</f>
        <v>1.7700000000000002</v>
      </c>
      <c r="L32" s="435"/>
      <c r="M32" s="435"/>
      <c r="N32" s="435"/>
      <c r="O32" s="389"/>
      <c r="P32" s="753" t="s">
        <v>371</v>
      </c>
      <c r="Q32" s="754"/>
      <c r="R32" s="568">
        <f>V29</f>
        <v>1.8900000000000001</v>
      </c>
      <c r="S32" s="435"/>
      <c r="T32" s="435"/>
      <c r="U32" s="435"/>
      <c r="V32" s="389"/>
      <c r="W32" s="753" t="s">
        <v>371</v>
      </c>
      <c r="X32" s="754"/>
      <c r="Y32" s="568">
        <f>AC29</f>
        <v>1.6600000000000001</v>
      </c>
      <c r="Z32" s="435"/>
      <c r="AA32" s="435"/>
      <c r="AB32" s="435"/>
      <c r="AC32" s="389"/>
      <c r="AD32" s="753" t="s">
        <v>371</v>
      </c>
      <c r="AE32" s="754"/>
      <c r="AF32" s="568">
        <f>AJ29</f>
        <v>1.54</v>
      </c>
      <c r="AG32" s="433"/>
      <c r="AH32" s="434"/>
      <c r="AI32" s="435"/>
      <c r="AJ32" s="389"/>
      <c r="AK32" s="56"/>
      <c r="AL32" s="56"/>
      <c r="AM32" s="57"/>
      <c r="AN32" s="57"/>
      <c r="AO32" s="57"/>
      <c r="AP32" s="57"/>
      <c r="AQ32" s="114"/>
      <c r="AR32" s="245"/>
      <c r="AS32" s="55"/>
      <c r="AT32" s="61"/>
      <c r="AU32" s="61"/>
      <c r="AV32" s="61"/>
      <c r="AW32" s="202"/>
      <c r="AX32" s="151"/>
      <c r="AY32" s="151"/>
      <c r="AZ32" s="151"/>
      <c r="BA32" s="151"/>
      <c r="BB32" s="151"/>
      <c r="BC32" s="151"/>
    </row>
    <row r="33" spans="1:55">
      <c r="A33" s="879"/>
      <c r="B33" s="753" t="s">
        <v>372</v>
      </c>
      <c r="C33" s="754"/>
      <c r="D33" s="570"/>
      <c r="E33" s="442"/>
      <c r="F33" s="442"/>
      <c r="G33" s="442"/>
      <c r="H33" s="389"/>
      <c r="I33" s="753" t="s">
        <v>372</v>
      </c>
      <c r="J33" s="754"/>
      <c r="K33" s="570">
        <v>1</v>
      </c>
      <c r="L33" s="442"/>
      <c r="M33" s="442"/>
      <c r="N33" s="442"/>
      <c r="O33" s="389"/>
      <c r="P33" s="753" t="s">
        <v>372</v>
      </c>
      <c r="Q33" s="754"/>
      <c r="R33" s="685"/>
      <c r="S33" s="442"/>
      <c r="T33" s="442"/>
      <c r="U33" s="442"/>
      <c r="V33" s="556"/>
      <c r="W33" s="753" t="s">
        <v>372</v>
      </c>
      <c r="X33" s="754"/>
      <c r="Y33" s="685">
        <v>1</v>
      </c>
      <c r="Z33" s="442"/>
      <c r="AA33" s="442"/>
      <c r="AB33" s="442"/>
      <c r="AC33" s="389"/>
      <c r="AD33" s="753" t="s">
        <v>372</v>
      </c>
      <c r="AE33" s="754"/>
      <c r="AF33" s="685"/>
      <c r="AG33" s="440"/>
      <c r="AH33" s="441"/>
      <c r="AI33" s="442"/>
      <c r="AJ33" s="389"/>
      <c r="AK33" s="56"/>
      <c r="AL33" s="56"/>
      <c r="AM33" s="58"/>
      <c r="AN33" s="845"/>
      <c r="AO33" s="77"/>
      <c r="AP33" s="77"/>
      <c r="AQ33" s="218"/>
      <c r="AR33" s="249"/>
      <c r="AS33" s="286"/>
      <c r="AT33" s="175"/>
      <c r="AU33" s="52"/>
      <c r="AV33" s="52"/>
      <c r="AW33" s="202"/>
      <c r="AX33" s="151"/>
      <c r="AY33" s="151"/>
      <c r="AZ33" s="151"/>
      <c r="BA33" s="151"/>
      <c r="BB33" s="151"/>
      <c r="BC33" s="151"/>
    </row>
    <row r="34" spans="1:55">
      <c r="A34" s="879"/>
      <c r="B34" s="812" t="s">
        <v>53</v>
      </c>
      <c r="C34" s="813"/>
      <c r="D34" s="685"/>
      <c r="E34" s="447"/>
      <c r="F34" s="447"/>
      <c r="G34" s="447"/>
      <c r="H34" s="556"/>
      <c r="I34" s="812" t="s">
        <v>11</v>
      </c>
      <c r="J34" s="813"/>
      <c r="K34" s="685"/>
      <c r="L34" s="447"/>
      <c r="M34" s="447"/>
      <c r="N34" s="447"/>
      <c r="O34" s="556"/>
      <c r="P34" s="812" t="s">
        <v>11</v>
      </c>
      <c r="Q34" s="813"/>
      <c r="R34" s="685">
        <v>1</v>
      </c>
      <c r="S34" s="447"/>
      <c r="T34" s="447"/>
      <c r="U34" s="444"/>
      <c r="V34" s="686"/>
      <c r="W34" s="812" t="s">
        <v>11</v>
      </c>
      <c r="X34" s="813"/>
      <c r="Y34" s="685"/>
      <c r="Z34" s="447"/>
      <c r="AA34" s="447"/>
      <c r="AB34" s="447"/>
      <c r="AC34" s="556"/>
      <c r="AD34" s="812" t="s">
        <v>11</v>
      </c>
      <c r="AE34" s="813"/>
      <c r="AF34" s="685"/>
      <c r="AG34" s="445"/>
      <c r="AH34" s="446"/>
      <c r="AI34" s="447"/>
      <c r="AJ34" s="556"/>
      <c r="AK34" s="56"/>
      <c r="AL34" s="56"/>
      <c r="AM34" s="58"/>
      <c r="AN34" s="845"/>
      <c r="AO34" s="244"/>
      <c r="AP34" s="5"/>
      <c r="AQ34" s="218"/>
      <c r="AR34" s="286"/>
      <c r="AS34" s="286"/>
      <c r="AT34" s="175"/>
      <c r="AU34" s="56"/>
      <c r="AV34" s="56"/>
      <c r="AW34" s="56"/>
      <c r="AX34" s="151"/>
    </row>
    <row r="35" spans="1:55" s="27" customFormat="1">
      <c r="A35" s="879"/>
      <c r="B35" s="753" t="s">
        <v>10</v>
      </c>
      <c r="C35" s="754"/>
      <c r="D35" s="578">
        <v>2.5</v>
      </c>
      <c r="E35" s="574"/>
      <c r="F35" s="574"/>
      <c r="G35" s="574"/>
      <c r="H35" s="575"/>
      <c r="I35" s="753" t="s">
        <v>10</v>
      </c>
      <c r="J35" s="754"/>
      <c r="K35" s="578" t="s">
        <v>43</v>
      </c>
      <c r="L35" s="574"/>
      <c r="M35" s="574"/>
      <c r="N35" s="574"/>
      <c r="O35" s="575"/>
      <c r="P35" s="753" t="s">
        <v>10</v>
      </c>
      <c r="Q35" s="754"/>
      <c r="R35" s="687" t="s">
        <v>73</v>
      </c>
      <c r="S35" s="574"/>
      <c r="T35" s="574"/>
      <c r="U35" s="571"/>
      <c r="V35" s="688"/>
      <c r="W35" s="753" t="s">
        <v>10</v>
      </c>
      <c r="X35" s="754"/>
      <c r="Y35" s="687" t="s">
        <v>73</v>
      </c>
      <c r="Z35" s="574"/>
      <c r="AA35" s="574"/>
      <c r="AB35" s="574"/>
      <c r="AC35" s="575"/>
      <c r="AD35" s="753" t="s">
        <v>10</v>
      </c>
      <c r="AE35" s="754"/>
      <c r="AF35" s="687" t="s">
        <v>73</v>
      </c>
      <c r="AG35" s="572"/>
      <c r="AH35" s="573"/>
      <c r="AI35" s="574"/>
      <c r="AJ35" s="575"/>
      <c r="AK35" s="56"/>
      <c r="AL35" s="56"/>
      <c r="AM35" s="53"/>
      <c r="AN35" s="845"/>
      <c r="AO35" s="77"/>
      <c r="AP35" s="77"/>
      <c r="AQ35" s="218"/>
      <c r="AR35" s="244"/>
      <c r="AS35" s="286"/>
      <c r="AT35" s="175"/>
      <c r="AU35" s="52"/>
      <c r="AV35" s="52"/>
      <c r="AW35" s="202"/>
      <c r="AX35" s="151"/>
    </row>
    <row r="36" spans="1:55" s="27" customFormat="1" ht="24" customHeight="1" thickBot="1">
      <c r="A36" s="880"/>
      <c r="B36" s="846" t="s">
        <v>42</v>
      </c>
      <c r="C36" s="847"/>
      <c r="D36" s="689">
        <f>D30*70+D31*75+D32*25+D33*60+D35*45</f>
        <v>309.68697478991595</v>
      </c>
      <c r="E36" s="582"/>
      <c r="F36" s="582"/>
      <c r="G36" s="582"/>
      <c r="H36" s="690"/>
      <c r="I36" s="846" t="s">
        <v>42</v>
      </c>
      <c r="J36" s="847"/>
      <c r="K36" s="689">
        <f>K30*70+K31*75+K32*25+K33*60+K35*45</f>
        <v>453.71103896103898</v>
      </c>
      <c r="L36" s="582"/>
      <c r="M36" s="582"/>
      <c r="N36" s="582"/>
      <c r="O36" s="638"/>
      <c r="P36" s="846" t="s">
        <v>42</v>
      </c>
      <c r="Q36" s="847"/>
      <c r="R36" s="689">
        <f>R30*70+R31*75+R32*25+R33*60+R35*45+R34*120</f>
        <v>928.15546218487395</v>
      </c>
      <c r="S36" s="582"/>
      <c r="T36" s="582"/>
      <c r="U36" s="579"/>
      <c r="V36" s="466"/>
      <c r="W36" s="846" t="s">
        <v>42</v>
      </c>
      <c r="X36" s="847"/>
      <c r="Y36" s="689">
        <f>Y30*70+Y31*75+Y32*25+Y33*60+Y35*45+Y34*120</f>
        <v>914.17857142857133</v>
      </c>
      <c r="Z36" s="582"/>
      <c r="AA36" s="582"/>
      <c r="AB36" s="637"/>
      <c r="AC36" s="466"/>
      <c r="AD36" s="846" t="s">
        <v>42</v>
      </c>
      <c r="AE36" s="847"/>
      <c r="AF36" s="689">
        <f>AF30*70+AF31*75+AF32*25+AF33*60+AF35*45+AF34*120</f>
        <v>917.31493506493507</v>
      </c>
      <c r="AG36" s="587"/>
      <c r="AH36" s="581"/>
      <c r="AI36" s="582"/>
      <c r="AJ36" s="583"/>
      <c r="AK36" s="59"/>
      <c r="AL36" s="59"/>
      <c r="AM36" s="54"/>
      <c r="AN36" s="845"/>
      <c r="AO36" s="77"/>
      <c r="AP36" s="77"/>
      <c r="AQ36" s="218"/>
      <c r="AR36" s="286"/>
      <c r="AS36" s="286"/>
      <c r="AT36" s="175"/>
      <c r="AU36" s="57"/>
      <c r="AV36" s="57"/>
      <c r="AW36" s="202"/>
      <c r="AX36" s="151"/>
    </row>
    <row r="37" spans="1:55" s="296" customFormat="1" ht="27" customHeight="1">
      <c r="A37" s="469" t="s">
        <v>58</v>
      </c>
      <c r="B37" s="470"/>
      <c r="C37" s="470"/>
      <c r="D37" s="469"/>
      <c r="E37" s="469"/>
      <c r="F37" s="469"/>
      <c r="G37" s="469"/>
      <c r="H37" s="471"/>
      <c r="I37" s="471" t="s">
        <v>358</v>
      </c>
      <c r="J37" s="471"/>
      <c r="K37" s="469" t="s">
        <v>363</v>
      </c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71"/>
      <c r="Y37" s="471" t="s">
        <v>360</v>
      </c>
      <c r="Z37" s="469"/>
      <c r="AA37" s="469"/>
      <c r="AB37" s="469"/>
      <c r="AC37" s="471"/>
      <c r="AD37" s="471"/>
      <c r="AE37" s="471"/>
      <c r="AF37" s="471"/>
      <c r="AG37" s="469"/>
      <c r="AH37" s="469"/>
      <c r="AI37" s="469"/>
      <c r="AJ37" s="471"/>
      <c r="AL37" s="75"/>
      <c r="AM37" s="75"/>
      <c r="AN37" s="845"/>
      <c r="AO37" s="75"/>
      <c r="AP37" s="75"/>
      <c r="AQ37" s="75"/>
      <c r="AR37" s="75"/>
      <c r="AS37" s="75"/>
      <c r="AT37" s="295"/>
      <c r="AU37" s="295"/>
      <c r="AV37" s="295"/>
      <c r="AW37" s="295"/>
    </row>
    <row r="38" spans="1:55" s="29" customFormat="1" ht="18" customHeight="1">
      <c r="A38" s="741" t="s">
        <v>19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472"/>
      <c r="M38" s="472"/>
      <c r="N38" s="472"/>
      <c r="O38" s="470"/>
      <c r="P38" s="473"/>
      <c r="Q38" s="473"/>
      <c r="R38" s="473"/>
      <c r="S38" s="472"/>
      <c r="T38" s="472"/>
      <c r="U38" s="472"/>
      <c r="V38" s="473"/>
      <c r="W38" s="473"/>
      <c r="X38" s="474"/>
      <c r="Y38" s="474"/>
      <c r="Z38" s="472"/>
      <c r="AA38" s="472"/>
      <c r="AB38" s="472"/>
      <c r="AC38" s="475"/>
      <c r="AD38" s="475"/>
      <c r="AE38" s="475"/>
      <c r="AF38" s="475"/>
      <c r="AG38" s="472"/>
      <c r="AH38" s="472"/>
      <c r="AI38" s="472"/>
      <c r="AJ38" s="475"/>
      <c r="AL38" s="75"/>
      <c r="AM38" s="75"/>
      <c r="AN38" s="75"/>
      <c r="AO38" s="75"/>
      <c r="AP38" s="75"/>
      <c r="AQ38" s="75"/>
      <c r="AR38" s="75"/>
      <c r="AS38" s="75"/>
    </row>
    <row r="39" spans="1:55" s="31" customFormat="1" ht="18" customHeight="1">
      <c r="A39" s="742" t="s">
        <v>13</v>
      </c>
      <c r="B39" s="742"/>
      <c r="C39" s="742"/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476"/>
      <c r="Z39" s="476"/>
      <c r="AA39" s="476"/>
      <c r="AB39" s="476"/>
      <c r="AC39" s="477"/>
      <c r="AD39" s="477"/>
      <c r="AE39" s="477"/>
      <c r="AF39" s="477"/>
      <c r="AG39" s="476"/>
      <c r="AH39" s="476"/>
      <c r="AI39" s="476"/>
      <c r="AJ39" s="477"/>
      <c r="AL39" s="75"/>
      <c r="AM39" s="75"/>
      <c r="AN39" s="75"/>
      <c r="AO39" s="75"/>
      <c r="AP39" s="75"/>
      <c r="AQ39" s="75"/>
      <c r="AR39" s="75"/>
      <c r="AS39" s="75"/>
    </row>
    <row r="40" spans="1:55" s="31" customFormat="1" ht="18" customHeight="1">
      <c r="A40" s="478" t="s">
        <v>12</v>
      </c>
      <c r="B40" s="478"/>
      <c r="C40" s="478"/>
      <c r="D40" s="476"/>
      <c r="E40" s="476"/>
      <c r="F40" s="476"/>
      <c r="G40" s="476"/>
      <c r="H40" s="470"/>
      <c r="I40" s="470"/>
      <c r="J40" s="470"/>
      <c r="K40" s="478"/>
      <c r="L40" s="476"/>
      <c r="M40" s="476"/>
      <c r="N40" s="476"/>
      <c r="O40" s="479"/>
      <c r="P40" s="470"/>
      <c r="Q40" s="470"/>
      <c r="R40" s="470"/>
      <c r="S40" s="476"/>
      <c r="T40" s="476"/>
      <c r="U40" s="476"/>
      <c r="V40" s="470"/>
      <c r="W40" s="480"/>
      <c r="X40" s="481"/>
      <c r="Y40" s="482"/>
      <c r="Z40" s="483"/>
      <c r="AA40" s="484"/>
      <c r="AB40" s="484"/>
      <c r="AC40" s="485"/>
      <c r="AD40" s="486"/>
      <c r="AE40" s="477"/>
      <c r="AF40" s="477"/>
      <c r="AG40" s="476"/>
      <c r="AH40" s="476"/>
      <c r="AI40" s="476"/>
      <c r="AJ40" s="477"/>
      <c r="AL40" s="75"/>
      <c r="AM40" s="75"/>
      <c r="AN40" s="75"/>
      <c r="AO40" s="75"/>
      <c r="AP40" s="75"/>
      <c r="AQ40" s="75"/>
      <c r="AR40" s="75"/>
      <c r="AS40" s="75"/>
    </row>
    <row r="41" spans="1:55">
      <c r="D41" s="110"/>
      <c r="E41" s="101"/>
      <c r="F41" s="101"/>
      <c r="G41" s="55"/>
      <c r="H41" s="55"/>
      <c r="I41" s="96"/>
      <c r="J41" s="52"/>
      <c r="W41" s="63"/>
      <c r="X41" s="206"/>
      <c r="Y41" s="206"/>
      <c r="Z41" s="52"/>
      <c r="AA41" s="52"/>
      <c r="AB41" s="96"/>
      <c r="AC41" s="228"/>
      <c r="AD41" s="228"/>
      <c r="AF41" s="110"/>
      <c r="AG41" s="202"/>
      <c r="AH41" s="202"/>
      <c r="AI41" s="55"/>
      <c r="AJ41" s="96"/>
      <c r="AK41" s="96"/>
      <c r="AL41" s="58"/>
      <c r="AM41" s="52"/>
      <c r="AN41" s="52"/>
      <c r="AO41" s="52"/>
      <c r="AS41" s="151"/>
      <c r="AT41" s="151"/>
      <c r="AU41" s="151"/>
      <c r="AV41" s="151"/>
      <c r="AW41" s="151"/>
      <c r="AX41" s="151"/>
    </row>
    <row r="42" spans="1:55">
      <c r="D42" s="110"/>
      <c r="E42" s="101"/>
      <c r="F42" s="101"/>
      <c r="G42" s="55"/>
      <c r="H42" s="96"/>
      <c r="I42" s="96"/>
      <c r="J42" s="52"/>
      <c r="W42" s="63"/>
      <c r="X42" s="52"/>
      <c r="Y42" s="206"/>
      <c r="Z42" s="52"/>
      <c r="AA42" s="227"/>
      <c r="AB42" s="52"/>
      <c r="AC42" s="228"/>
      <c r="AD42" s="228"/>
      <c r="AF42" s="110"/>
      <c r="AG42" s="72"/>
      <c r="AH42" s="52"/>
      <c r="AI42" s="151"/>
      <c r="AJ42" s="96"/>
      <c r="AL42" s="58"/>
      <c r="AM42" s="52"/>
      <c r="AN42" s="52"/>
      <c r="AO42" s="52"/>
      <c r="AS42" s="151"/>
      <c r="AT42" s="151"/>
      <c r="AU42" s="151"/>
      <c r="AV42" s="151"/>
      <c r="AW42" s="151"/>
      <c r="AX42" s="151"/>
    </row>
    <row r="43" spans="1:55">
      <c r="D43" s="110"/>
      <c r="E43" s="101"/>
      <c r="F43" s="101"/>
      <c r="G43" s="151"/>
      <c r="H43" s="96"/>
      <c r="I43" s="96"/>
      <c r="J43" s="52"/>
      <c r="W43" s="63"/>
      <c r="X43" s="55"/>
      <c r="Y43" s="52"/>
      <c r="Z43" s="52"/>
      <c r="AA43" s="52"/>
      <c r="AB43" s="96"/>
      <c r="AC43" s="228"/>
      <c r="AD43" s="228"/>
      <c r="AF43" s="110"/>
      <c r="AG43" s="52"/>
      <c r="AH43" s="52"/>
      <c r="AI43" s="151"/>
      <c r="AJ43" s="151"/>
      <c r="AL43" s="58"/>
      <c r="AS43" s="151"/>
      <c r="AT43" s="151"/>
      <c r="AU43" s="151"/>
      <c r="AV43" s="151"/>
      <c r="AW43" s="151"/>
      <c r="AX43" s="151"/>
    </row>
    <row r="44" spans="1:55">
      <c r="D44" s="110"/>
      <c r="E44" s="101"/>
      <c r="F44" s="101"/>
      <c r="G44" s="96"/>
      <c r="H44" s="96"/>
      <c r="I44" s="96"/>
      <c r="J44" s="52"/>
      <c r="W44" s="63"/>
      <c r="X44" s="52"/>
      <c r="Y44" s="52"/>
      <c r="Z44" s="52"/>
      <c r="AA44" s="52"/>
      <c r="AB44" s="52"/>
      <c r="AC44" s="228"/>
      <c r="AD44" s="228"/>
    </row>
    <row r="45" spans="1:55">
      <c r="W45" s="63"/>
      <c r="X45" s="40"/>
      <c r="Y45" s="56"/>
      <c r="Z45" s="52"/>
      <c r="AA45" s="52"/>
      <c r="AB45" s="52"/>
      <c r="AC45" s="228"/>
      <c r="AD45" s="228"/>
    </row>
  </sheetData>
  <mergeCells count="94">
    <mergeCell ref="AN8:AN9"/>
    <mergeCell ref="AN10:AN19"/>
    <mergeCell ref="AN20:AN24"/>
    <mergeCell ref="AO21:AO22"/>
    <mergeCell ref="AN25:AN29"/>
    <mergeCell ref="AD34:AE34"/>
    <mergeCell ref="B33:C33"/>
    <mergeCell ref="B32:C32"/>
    <mergeCell ref="I32:J32"/>
    <mergeCell ref="P32:Q32"/>
    <mergeCell ref="I33:J33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G3"/>
    <mergeCell ref="D2:J2"/>
    <mergeCell ref="O2:V2"/>
    <mergeCell ref="A12:A16"/>
    <mergeCell ref="A7:A11"/>
    <mergeCell ref="A5:A6"/>
    <mergeCell ref="A22:A26"/>
    <mergeCell ref="B5:B6"/>
    <mergeCell ref="A17:A21"/>
    <mergeCell ref="B7:B11"/>
    <mergeCell ref="B12:B16"/>
    <mergeCell ref="B17:B19"/>
    <mergeCell ref="B20:B26"/>
    <mergeCell ref="AD36:AE36"/>
    <mergeCell ref="I5:I6"/>
    <mergeCell ref="W32:X32"/>
    <mergeCell ref="AD32:AE32"/>
    <mergeCell ref="AD35:AE35"/>
    <mergeCell ref="AD17:AD20"/>
    <mergeCell ref="AD21:AD26"/>
    <mergeCell ref="W17:W21"/>
    <mergeCell ref="W29:X29"/>
    <mergeCell ref="AD29:AE29"/>
    <mergeCell ref="AD30:AE30"/>
    <mergeCell ref="W31:X31"/>
    <mergeCell ref="AD31:AE31"/>
    <mergeCell ref="P29:Q29"/>
    <mergeCell ref="W22:W26"/>
    <mergeCell ref="AD33:AE33"/>
    <mergeCell ref="W35:X35"/>
    <mergeCell ref="A29:A36"/>
    <mergeCell ref="I30:J30"/>
    <mergeCell ref="P30:Q30"/>
    <mergeCell ref="W30:X30"/>
    <mergeCell ref="B29:C29"/>
    <mergeCell ref="W33:X33"/>
    <mergeCell ref="W34:X34"/>
    <mergeCell ref="I29:J29"/>
    <mergeCell ref="P33:Q33"/>
    <mergeCell ref="B36:C36"/>
    <mergeCell ref="I36:J36"/>
    <mergeCell ref="P36:Q36"/>
    <mergeCell ref="W36:X36"/>
    <mergeCell ref="B34:C34"/>
    <mergeCell ref="I34:J34"/>
    <mergeCell ref="B35:C35"/>
    <mergeCell ref="I35:J35"/>
    <mergeCell ref="P35:Q35"/>
    <mergeCell ref="P34:Q34"/>
    <mergeCell ref="B31:C31"/>
    <mergeCell ref="I31:J31"/>
    <mergeCell ref="P31:Q31"/>
    <mergeCell ref="B30:C30"/>
    <mergeCell ref="I22:I26"/>
    <mergeCell ref="J18:J21"/>
    <mergeCell ref="I7:I16"/>
    <mergeCell ref="I17:I21"/>
    <mergeCell ref="A38:K38"/>
    <mergeCell ref="A39:X39"/>
    <mergeCell ref="AN33:AN37"/>
    <mergeCell ref="AN1:AN5"/>
    <mergeCell ref="P5:P6"/>
    <mergeCell ref="P7:P11"/>
    <mergeCell ref="P12:P16"/>
    <mergeCell ref="P17:P21"/>
    <mergeCell ref="AD5:AD6"/>
    <mergeCell ref="AD7:AD11"/>
    <mergeCell ref="AD12:AD16"/>
    <mergeCell ref="W5:W6"/>
    <mergeCell ref="W7:W11"/>
    <mergeCell ref="W12:W16"/>
    <mergeCell ref="P22:P26"/>
    <mergeCell ref="A1:AJ1"/>
  </mergeCells>
  <phoneticPr fontId="1" type="noConversion"/>
  <printOptions horizontalCentered="1" verticalCentered="1"/>
  <pageMargins left="0" right="0" top="0" bottom="0" header="0" footer="0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0"/>
  <sheetViews>
    <sheetView tabSelected="1" zoomScale="80" zoomScaleNormal="80" workbookViewId="0">
      <selection activeCell="C6" sqref="C6"/>
    </sheetView>
  </sheetViews>
  <sheetFormatPr defaultColWidth="8.875" defaultRowHeight="16.5"/>
  <cols>
    <col min="1" max="1" width="8.875" style="3"/>
    <col min="2" max="2" width="9.625" style="3" customWidth="1"/>
    <col min="3" max="3" width="10.625" style="3" customWidth="1"/>
    <col min="4" max="4" width="8.375" style="3" customWidth="1"/>
    <col min="5" max="5" width="5.625" style="3" customWidth="1"/>
    <col min="6" max="8" width="5.625" style="3" hidden="1" customWidth="1"/>
    <col min="9" max="9" width="9.625" style="3" customWidth="1"/>
    <col min="10" max="10" width="10.625" style="3" customWidth="1"/>
    <col min="11" max="11" width="8.375" style="3" customWidth="1"/>
    <col min="12" max="12" width="5.625" style="3" customWidth="1"/>
    <col min="13" max="15" width="5.625" style="3" hidden="1" customWidth="1"/>
    <col min="16" max="16" width="9.625" style="3" customWidth="1"/>
    <col min="17" max="17" width="10.625" style="4" customWidth="1"/>
    <col min="18" max="18" width="8.375" style="3" customWidth="1"/>
    <col min="19" max="21" width="5.625" style="3" hidden="1" customWidth="1"/>
    <col min="22" max="22" width="5.625" style="3" customWidth="1"/>
    <col min="23" max="23" width="9.625" style="3" customWidth="1"/>
    <col min="24" max="24" width="10.625" style="3" customWidth="1"/>
    <col min="25" max="25" width="8.375" style="3" customWidth="1"/>
    <col min="26" max="28" width="5.625" style="3" hidden="1" customWidth="1"/>
    <col min="29" max="29" width="5.625" style="3" customWidth="1"/>
    <col min="30" max="30" width="9.625" style="3" customWidth="1"/>
    <col min="31" max="31" width="10.625" style="3" customWidth="1"/>
    <col min="32" max="32" width="8.25" style="3" customWidth="1"/>
    <col min="33" max="35" width="5.625" style="3" hidden="1" customWidth="1"/>
    <col min="36" max="36" width="5.875" style="3" customWidth="1"/>
    <col min="37" max="16384" width="8.875" style="3"/>
  </cols>
  <sheetData>
    <row r="1" spans="1:62" ht="21" customHeight="1">
      <c r="A1" s="790" t="s">
        <v>355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H1" s="790"/>
      <c r="AI1" s="790"/>
      <c r="AJ1" s="790"/>
      <c r="AK1" s="91"/>
      <c r="AL1" s="91"/>
      <c r="AM1" s="91"/>
      <c r="AN1" s="91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</row>
    <row r="2" spans="1:62" ht="21" customHeight="1" thickBot="1">
      <c r="A2" s="298" t="s">
        <v>373</v>
      </c>
      <c r="B2" s="691"/>
      <c r="C2" s="691"/>
      <c r="D2" s="640"/>
      <c r="E2" s="640"/>
      <c r="F2" s="640"/>
      <c r="G2" s="640"/>
      <c r="H2" s="640"/>
      <c r="I2" s="833" t="s">
        <v>6</v>
      </c>
      <c r="J2" s="834"/>
      <c r="K2" s="834"/>
      <c r="L2" s="640"/>
      <c r="M2" s="640"/>
      <c r="N2" s="640"/>
      <c r="O2" s="691"/>
      <c r="P2" s="691"/>
      <c r="Q2" s="691"/>
      <c r="R2" s="691"/>
      <c r="S2" s="640" t="s">
        <v>71</v>
      </c>
      <c r="T2" s="640"/>
      <c r="U2" s="640"/>
      <c r="V2" s="691"/>
      <c r="W2" s="906" t="s">
        <v>6</v>
      </c>
      <c r="X2" s="906"/>
      <c r="Y2" s="906"/>
      <c r="Z2" s="640"/>
      <c r="AA2" s="640"/>
      <c r="AB2" s="640"/>
      <c r="AC2" s="691"/>
      <c r="AD2" s="906" t="s">
        <v>8</v>
      </c>
      <c r="AE2" s="906"/>
      <c r="AF2" s="906"/>
      <c r="AG2" s="640"/>
      <c r="AH2" s="640"/>
      <c r="AI2" s="640"/>
      <c r="AJ2" s="691"/>
      <c r="AK2" s="92"/>
      <c r="AL2" s="93"/>
      <c r="AM2" s="94"/>
      <c r="AN2" s="92"/>
      <c r="AO2" s="2"/>
      <c r="AP2" s="92"/>
      <c r="AQ2" s="92"/>
      <c r="AR2" s="92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</row>
    <row r="3" spans="1:62" s="136" customFormat="1" ht="24" customHeight="1" thickBot="1">
      <c r="A3" s="592" t="s">
        <v>78</v>
      </c>
      <c r="B3" s="766">
        <v>45472</v>
      </c>
      <c r="C3" s="767"/>
      <c r="D3" s="788" t="s">
        <v>365</v>
      </c>
      <c r="E3" s="796"/>
      <c r="F3" s="796"/>
      <c r="G3" s="796"/>
      <c r="H3" s="796"/>
      <c r="I3" s="766">
        <v>45838</v>
      </c>
      <c r="J3" s="797"/>
      <c r="K3" s="785" t="s">
        <v>92</v>
      </c>
      <c r="L3" s="786"/>
      <c r="M3" s="786"/>
      <c r="N3" s="786"/>
      <c r="O3" s="787"/>
      <c r="P3" s="766"/>
      <c r="Q3" s="797"/>
      <c r="R3" s="788"/>
      <c r="S3" s="796"/>
      <c r="T3" s="796"/>
      <c r="U3" s="796"/>
      <c r="V3" s="789"/>
      <c r="W3" s="766"/>
      <c r="X3" s="797"/>
      <c r="Y3" s="788"/>
      <c r="Z3" s="796"/>
      <c r="AA3" s="796"/>
      <c r="AB3" s="796"/>
      <c r="AC3" s="789"/>
      <c r="AD3" s="766"/>
      <c r="AE3" s="797"/>
      <c r="AF3" s="835"/>
      <c r="AG3" s="836"/>
      <c r="AH3" s="836"/>
      <c r="AI3" s="836"/>
      <c r="AJ3" s="837"/>
      <c r="AK3" s="122"/>
      <c r="AL3" s="123"/>
      <c r="AM3" s="135"/>
      <c r="AN3" s="135"/>
      <c r="AO3" s="133"/>
      <c r="AP3" s="133"/>
      <c r="AQ3" s="133"/>
    </row>
    <row r="4" spans="1:62" s="4" customFormat="1" ht="18" customHeight="1">
      <c r="A4" s="692" t="s">
        <v>27</v>
      </c>
      <c r="B4" s="595" t="s">
        <v>44</v>
      </c>
      <c r="C4" s="305" t="s">
        <v>34</v>
      </c>
      <c r="D4" s="305" t="s">
        <v>370</v>
      </c>
      <c r="E4" s="693" t="s">
        <v>46</v>
      </c>
      <c r="F4" s="305" t="s">
        <v>67</v>
      </c>
      <c r="G4" s="694" t="s">
        <v>68</v>
      </c>
      <c r="H4" s="694" t="s">
        <v>69</v>
      </c>
      <c r="I4" s="595" t="s">
        <v>44</v>
      </c>
      <c r="J4" s="305" t="s">
        <v>34</v>
      </c>
      <c r="K4" s="305" t="s">
        <v>370</v>
      </c>
      <c r="L4" s="307" t="s">
        <v>46</v>
      </c>
      <c r="M4" s="694" t="s">
        <v>67</v>
      </c>
      <c r="N4" s="694" t="s">
        <v>68</v>
      </c>
      <c r="O4" s="307" t="s">
        <v>69</v>
      </c>
      <c r="P4" s="595" t="s">
        <v>44</v>
      </c>
      <c r="Q4" s="305" t="s">
        <v>34</v>
      </c>
      <c r="R4" s="305" t="s">
        <v>370</v>
      </c>
      <c r="S4" s="694" t="s">
        <v>67</v>
      </c>
      <c r="T4" s="694" t="s">
        <v>68</v>
      </c>
      <c r="U4" s="694" t="s">
        <v>69</v>
      </c>
      <c r="V4" s="307" t="s">
        <v>46</v>
      </c>
      <c r="W4" s="595" t="s">
        <v>44</v>
      </c>
      <c r="X4" s="305" t="s">
        <v>34</v>
      </c>
      <c r="Y4" s="305" t="s">
        <v>370</v>
      </c>
      <c r="Z4" s="694" t="s">
        <v>67</v>
      </c>
      <c r="AA4" s="694" t="s">
        <v>68</v>
      </c>
      <c r="AB4" s="694" t="s">
        <v>69</v>
      </c>
      <c r="AC4" s="307" t="s">
        <v>46</v>
      </c>
      <c r="AD4" s="595" t="s">
        <v>44</v>
      </c>
      <c r="AE4" s="305" t="s">
        <v>34</v>
      </c>
      <c r="AF4" s="305" t="s">
        <v>370</v>
      </c>
      <c r="AG4" s="694" t="s">
        <v>67</v>
      </c>
      <c r="AH4" s="694" t="s">
        <v>68</v>
      </c>
      <c r="AI4" s="694" t="s">
        <v>69</v>
      </c>
      <c r="AJ4" s="307" t="s">
        <v>46</v>
      </c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</row>
    <row r="5" spans="1:62" s="95" customFormat="1" ht="18" customHeight="1">
      <c r="A5" s="862" t="s">
        <v>3</v>
      </c>
      <c r="B5" s="783" t="s">
        <v>169</v>
      </c>
      <c r="C5" s="316" t="s">
        <v>97</v>
      </c>
      <c r="D5" s="317">
        <v>120</v>
      </c>
      <c r="E5" s="695"/>
      <c r="F5" s="320">
        <f>D5/20</f>
        <v>6</v>
      </c>
      <c r="G5" s="320"/>
      <c r="H5" s="328"/>
      <c r="I5" s="781" t="s">
        <v>169</v>
      </c>
      <c r="J5" s="316" t="s">
        <v>97</v>
      </c>
      <c r="K5" s="316">
        <v>100</v>
      </c>
      <c r="L5" s="363">
        <f t="shared" ref="L5:L13" si="0">K5*469/1000</f>
        <v>46.9</v>
      </c>
      <c r="M5" s="316">
        <f>K5/20</f>
        <v>5</v>
      </c>
      <c r="N5" s="316"/>
      <c r="O5" s="695"/>
      <c r="P5" s="775"/>
      <c r="Q5" s="499"/>
      <c r="R5" s="696"/>
      <c r="S5" s="330"/>
      <c r="T5" s="320"/>
      <c r="U5" s="320"/>
      <c r="V5" s="597"/>
      <c r="W5" s="782"/>
      <c r="X5" s="316"/>
      <c r="Y5" s="320"/>
      <c r="Z5" s="320"/>
      <c r="AA5" s="320"/>
      <c r="AB5" s="320"/>
      <c r="AC5" s="695"/>
      <c r="AD5" s="868"/>
      <c r="AE5" s="320"/>
      <c r="AF5" s="320"/>
      <c r="AG5" s="320"/>
      <c r="AH5" s="320"/>
      <c r="AI5" s="320"/>
      <c r="AJ5" s="597"/>
      <c r="AL5" s="79"/>
      <c r="AM5" s="120"/>
      <c r="AN5" s="133"/>
      <c r="AO5" s="77"/>
      <c r="AP5" s="96"/>
      <c r="AQ5" s="96"/>
      <c r="AR5" s="96"/>
      <c r="AS5" s="79"/>
      <c r="AT5" s="79"/>
    </row>
    <row r="6" spans="1:62" s="95" customFormat="1" ht="18" customHeight="1">
      <c r="A6" s="870"/>
      <c r="B6" s="784"/>
      <c r="C6" s="326"/>
      <c r="D6" s="317"/>
      <c r="E6" s="695"/>
      <c r="F6" s="330"/>
      <c r="G6" s="320"/>
      <c r="H6" s="328"/>
      <c r="I6" s="781"/>
      <c r="J6" s="316"/>
      <c r="K6" s="316"/>
      <c r="L6" s="363"/>
      <c r="M6" s="316"/>
      <c r="N6" s="316"/>
      <c r="O6" s="697"/>
      <c r="P6" s="776"/>
      <c r="Q6" s="499"/>
      <c r="R6" s="320"/>
      <c r="S6" s="320"/>
      <c r="T6" s="320"/>
      <c r="U6" s="320"/>
      <c r="V6" s="698"/>
      <c r="W6" s="818"/>
      <c r="X6" s="326"/>
      <c r="Y6" s="320"/>
      <c r="Z6" s="320"/>
      <c r="AA6" s="320"/>
      <c r="AB6" s="320"/>
      <c r="AC6" s="697"/>
      <c r="AD6" s="869"/>
      <c r="AE6" s="320"/>
      <c r="AF6" s="320"/>
      <c r="AG6" s="320"/>
      <c r="AH6" s="320"/>
      <c r="AI6" s="320"/>
      <c r="AJ6" s="698"/>
      <c r="AL6" s="79"/>
      <c r="AM6" s="120"/>
      <c r="AN6" s="77"/>
      <c r="AO6" s="77"/>
      <c r="AP6" s="96"/>
      <c r="AQ6" s="96"/>
      <c r="AR6" s="96"/>
      <c r="AS6" s="79"/>
      <c r="AT6" s="79"/>
    </row>
    <row r="7" spans="1:62" s="95" customFormat="1" ht="18" customHeight="1">
      <c r="A7" s="862" t="s">
        <v>28</v>
      </c>
      <c r="B7" s="798" t="s">
        <v>291</v>
      </c>
      <c r="C7" s="330" t="s">
        <v>190</v>
      </c>
      <c r="D7" s="330">
        <v>50</v>
      </c>
      <c r="E7" s="352">
        <f>D7*468/1000</f>
        <v>23.4</v>
      </c>
      <c r="F7" s="599"/>
      <c r="G7" s="330"/>
      <c r="H7" s="330">
        <f>D7/100</f>
        <v>0.5</v>
      </c>
      <c r="I7" s="798" t="s">
        <v>233</v>
      </c>
      <c r="J7" s="340" t="s">
        <v>99</v>
      </c>
      <c r="K7" s="340">
        <v>30</v>
      </c>
      <c r="L7" s="363">
        <f t="shared" si="0"/>
        <v>14.07</v>
      </c>
      <c r="M7" s="330"/>
      <c r="N7" s="608">
        <f>K7/55</f>
        <v>0.54545454545454541</v>
      </c>
      <c r="O7" s="384"/>
      <c r="P7" s="776"/>
      <c r="Q7" s="316"/>
      <c r="R7" s="699"/>
      <c r="S7" s="330"/>
      <c r="T7" s="316"/>
      <c r="U7" s="316"/>
      <c r="V7" s="597"/>
      <c r="W7" s="798"/>
      <c r="X7" s="340"/>
      <c r="Y7" s="340"/>
      <c r="Z7" s="700"/>
      <c r="AA7" s="330"/>
      <c r="AB7" s="330"/>
      <c r="AC7" s="384"/>
      <c r="AD7" s="798"/>
      <c r="AE7" s="340"/>
      <c r="AF7" s="340"/>
      <c r="AG7" s="700"/>
      <c r="AH7" s="330"/>
      <c r="AI7" s="330"/>
      <c r="AJ7" s="384"/>
      <c r="AL7" s="79"/>
      <c r="AM7" s="120"/>
      <c r="AN7" s="77"/>
      <c r="AO7" s="77"/>
      <c r="AP7" s="96"/>
      <c r="AQ7" s="96"/>
      <c r="AR7" s="96"/>
      <c r="AS7" s="79"/>
      <c r="AT7" s="79"/>
    </row>
    <row r="8" spans="1:62" s="95" customFormat="1" ht="18" customHeight="1">
      <c r="A8" s="862"/>
      <c r="B8" s="799"/>
      <c r="C8" s="330" t="s">
        <v>285</v>
      </c>
      <c r="D8" s="330">
        <v>80</v>
      </c>
      <c r="E8" s="352">
        <f>D8*468/1000</f>
        <v>37.44</v>
      </c>
      <c r="F8" s="599"/>
      <c r="G8" s="330">
        <f>D8*0.65/35</f>
        <v>1.4857142857142858</v>
      </c>
      <c r="H8" s="701"/>
      <c r="I8" s="799"/>
      <c r="J8" s="316" t="s">
        <v>109</v>
      </c>
      <c r="K8" s="316">
        <v>52</v>
      </c>
      <c r="L8" s="363">
        <f t="shared" si="0"/>
        <v>24.388000000000002</v>
      </c>
      <c r="M8" s="654"/>
      <c r="N8" s="608">
        <f>K8/35</f>
        <v>1.4857142857142858</v>
      </c>
      <c r="O8" s="384"/>
      <c r="P8" s="776"/>
      <c r="Q8" s="316"/>
      <c r="R8" s="316"/>
      <c r="S8" s="316"/>
      <c r="T8" s="316"/>
      <c r="U8" s="316"/>
      <c r="V8" s="702"/>
      <c r="W8" s="799"/>
      <c r="X8" s="316"/>
      <c r="Y8" s="316"/>
      <c r="Z8" s="700"/>
      <c r="AA8" s="609"/>
      <c r="AB8" s="338"/>
      <c r="AC8" s="384"/>
      <c r="AD8" s="799"/>
      <c r="AE8" s="316"/>
      <c r="AF8" s="316"/>
      <c r="AG8" s="700"/>
      <c r="AH8" s="609"/>
      <c r="AI8" s="338"/>
      <c r="AJ8" s="384"/>
      <c r="AL8" s="79"/>
      <c r="AM8" s="120"/>
      <c r="AN8" s="133"/>
      <c r="AO8" s="133"/>
      <c r="AP8" s="96"/>
      <c r="AQ8" s="96"/>
      <c r="AR8" s="96"/>
      <c r="AS8" s="79"/>
      <c r="AT8" s="79"/>
    </row>
    <row r="9" spans="1:62" s="95" customFormat="1" ht="18" customHeight="1">
      <c r="A9" s="862"/>
      <c r="B9" s="799"/>
      <c r="C9" s="330" t="s">
        <v>286</v>
      </c>
      <c r="D9" s="330"/>
      <c r="E9" s="695"/>
      <c r="F9" s="330"/>
      <c r="G9" s="330"/>
      <c r="H9" s="330"/>
      <c r="I9" s="799"/>
      <c r="J9" s="316" t="s">
        <v>106</v>
      </c>
      <c r="K9" s="316">
        <v>30</v>
      </c>
      <c r="L9" s="363">
        <f t="shared" si="0"/>
        <v>14.07</v>
      </c>
      <c r="M9" s="608">
        <f>K9/85</f>
        <v>0.35294117647058826</v>
      </c>
      <c r="N9" s="330"/>
      <c r="O9" s="384"/>
      <c r="P9" s="776"/>
      <c r="Q9" s="703"/>
      <c r="R9" s="316"/>
      <c r="S9" s="330"/>
      <c r="T9" s="330"/>
      <c r="U9" s="330"/>
      <c r="V9" s="702"/>
      <c r="W9" s="799"/>
      <c r="X9" s="316"/>
      <c r="Y9" s="316"/>
      <c r="Z9" s="704"/>
      <c r="AA9" s="330"/>
      <c r="AB9" s="330"/>
      <c r="AC9" s="384"/>
      <c r="AD9" s="799"/>
      <c r="AE9" s="316"/>
      <c r="AF9" s="316"/>
      <c r="AG9" s="704"/>
      <c r="AH9" s="330"/>
      <c r="AI9" s="330"/>
      <c r="AJ9" s="384"/>
      <c r="AL9" s="79"/>
      <c r="AM9" s="120"/>
      <c r="AN9" s="133"/>
      <c r="AO9" s="133"/>
      <c r="AP9" s="96"/>
      <c r="AQ9" s="96"/>
      <c r="AR9" s="96"/>
      <c r="AS9" s="79"/>
      <c r="AT9" s="79"/>
    </row>
    <row r="10" spans="1:62" s="95" customFormat="1" ht="18" customHeight="1">
      <c r="A10" s="862"/>
      <c r="B10" s="799"/>
      <c r="C10" s="330"/>
      <c r="D10" s="330"/>
      <c r="E10" s="695"/>
      <c r="F10" s="330"/>
      <c r="G10" s="330"/>
      <c r="H10" s="330"/>
      <c r="I10" s="799"/>
      <c r="J10" s="316" t="s">
        <v>104</v>
      </c>
      <c r="K10" s="316">
        <v>95</v>
      </c>
      <c r="L10" s="363">
        <f t="shared" si="0"/>
        <v>44.555</v>
      </c>
      <c r="M10" s="330"/>
      <c r="N10" s="330"/>
      <c r="O10" s="384">
        <f>K10/100</f>
        <v>0.95</v>
      </c>
      <c r="P10" s="776"/>
      <c r="Q10" s="320"/>
      <c r="R10" s="203"/>
      <c r="S10" s="330"/>
      <c r="T10" s="330"/>
      <c r="U10" s="330"/>
      <c r="V10" s="698"/>
      <c r="W10" s="799"/>
      <c r="X10" s="316"/>
      <c r="Y10" s="316"/>
      <c r="Z10" s="705"/>
      <c r="AA10" s="330"/>
      <c r="AB10" s="330"/>
      <c r="AC10" s="384"/>
      <c r="AD10" s="799"/>
      <c r="AE10" s="316"/>
      <c r="AF10" s="316"/>
      <c r="AG10" s="705"/>
      <c r="AH10" s="330"/>
      <c r="AI10" s="330"/>
      <c r="AJ10" s="384"/>
      <c r="AL10" s="79"/>
      <c r="AM10" s="110"/>
      <c r="AN10" s="52"/>
      <c r="AO10" s="52"/>
      <c r="AP10" s="37"/>
      <c r="AQ10" s="37"/>
      <c r="AR10" s="96"/>
      <c r="AS10" s="79"/>
      <c r="AT10" s="79"/>
    </row>
    <row r="11" spans="1:62" s="95" customFormat="1" ht="18" customHeight="1">
      <c r="A11" s="862"/>
      <c r="B11" s="800"/>
      <c r="C11" s="330"/>
      <c r="D11" s="330"/>
      <c r="E11" s="695"/>
      <c r="F11" s="330"/>
      <c r="G11" s="330"/>
      <c r="H11" s="330"/>
      <c r="I11" s="799"/>
      <c r="J11" s="316" t="s">
        <v>100</v>
      </c>
      <c r="K11" s="316">
        <v>2</v>
      </c>
      <c r="L11" s="363">
        <f t="shared" si="0"/>
        <v>0.93799999999999994</v>
      </c>
      <c r="M11" s="330"/>
      <c r="N11" s="330"/>
      <c r="O11" s="384">
        <f>K11/100</f>
        <v>0.02</v>
      </c>
      <c r="P11" s="777"/>
      <c r="Q11" s="203"/>
      <c r="R11" s="706"/>
      <c r="S11" s="330"/>
      <c r="T11" s="330"/>
      <c r="U11" s="330"/>
      <c r="V11" s="698"/>
      <c r="W11" s="800"/>
      <c r="X11" s="316"/>
      <c r="Y11" s="316"/>
      <c r="Z11" s="330"/>
      <c r="AA11" s="330"/>
      <c r="AB11" s="330"/>
      <c r="AC11" s="384"/>
      <c r="AD11" s="800"/>
      <c r="AE11" s="316"/>
      <c r="AF11" s="316"/>
      <c r="AG11" s="330"/>
      <c r="AH11" s="330"/>
      <c r="AI11" s="330"/>
      <c r="AJ11" s="384"/>
      <c r="AL11" s="70"/>
      <c r="AM11" s="110"/>
      <c r="AN11" s="101"/>
      <c r="AO11" s="52"/>
      <c r="AP11" s="37"/>
      <c r="AQ11" s="96"/>
      <c r="AR11" s="96"/>
      <c r="AS11" s="79"/>
      <c r="AT11" s="79"/>
      <c r="AU11" s="79"/>
      <c r="AV11" s="79"/>
      <c r="AW11" s="79"/>
      <c r="AX11" s="79"/>
      <c r="AY11" s="79"/>
      <c r="AZ11" s="79"/>
      <c r="BA11" s="79"/>
      <c r="BB11" s="79"/>
    </row>
    <row r="12" spans="1:62" s="95" customFormat="1" ht="18" customHeight="1">
      <c r="A12" s="861" t="s">
        <v>29</v>
      </c>
      <c r="B12" s="798" t="s">
        <v>287</v>
      </c>
      <c r="C12" s="330" t="s">
        <v>288</v>
      </c>
      <c r="D12" s="330">
        <v>50</v>
      </c>
      <c r="E12" s="352">
        <f t="shared" ref="E12:E14" si="1">D12*468/1000</f>
        <v>23.4</v>
      </c>
      <c r="F12" s="330"/>
      <c r="G12" s="330"/>
      <c r="H12" s="330">
        <f>D12/100</f>
        <v>0.5</v>
      </c>
      <c r="I12" s="799"/>
      <c r="J12" s="340" t="s">
        <v>108</v>
      </c>
      <c r="K12" s="340">
        <v>4</v>
      </c>
      <c r="L12" s="363">
        <f t="shared" si="0"/>
        <v>1.8759999999999999</v>
      </c>
      <c r="M12" s="654"/>
      <c r="N12" s="330"/>
      <c r="O12" s="384">
        <f>K12/100</f>
        <v>0.04</v>
      </c>
      <c r="P12" s="798"/>
      <c r="Q12" s="346"/>
      <c r="R12" s="346"/>
      <c r="S12" s="654"/>
      <c r="T12" s="654"/>
      <c r="U12" s="330"/>
      <c r="V12" s="702"/>
      <c r="W12" s="798"/>
      <c r="X12" s="340"/>
      <c r="Y12" s="340"/>
      <c r="Z12" s="654"/>
      <c r="AA12" s="654"/>
      <c r="AB12" s="330"/>
      <c r="AC12" s="429"/>
      <c r="AD12" s="798"/>
      <c r="AE12" s="340"/>
      <c r="AF12" s="340"/>
      <c r="AG12" s="654"/>
      <c r="AH12" s="654"/>
      <c r="AI12" s="330"/>
      <c r="AJ12" s="429"/>
      <c r="AL12" s="79"/>
      <c r="AM12" s="110"/>
      <c r="AN12" s="118"/>
      <c r="AO12" s="52"/>
      <c r="AP12" s="37"/>
      <c r="AQ12" s="37"/>
      <c r="AR12" s="96"/>
      <c r="AS12" s="79"/>
      <c r="AT12" s="79"/>
      <c r="AU12" s="79"/>
      <c r="AV12" s="79"/>
      <c r="AW12" s="79"/>
      <c r="AX12" s="79"/>
      <c r="AY12" s="79"/>
      <c r="AZ12" s="79"/>
      <c r="BA12" s="79"/>
      <c r="BB12" s="79"/>
    </row>
    <row r="13" spans="1:62" s="95" customFormat="1" ht="18" customHeight="1">
      <c r="A13" s="862"/>
      <c r="B13" s="799"/>
      <c r="C13" s="330" t="s">
        <v>289</v>
      </c>
      <c r="D13" s="330">
        <v>40</v>
      </c>
      <c r="E13" s="352">
        <f t="shared" si="1"/>
        <v>18.72</v>
      </c>
      <c r="F13" s="330"/>
      <c r="G13" s="330">
        <f>D13/55</f>
        <v>0.72727272727272729</v>
      </c>
      <c r="H13" s="330"/>
      <c r="I13" s="799"/>
      <c r="J13" s="316" t="s">
        <v>121</v>
      </c>
      <c r="K13" s="316">
        <v>2</v>
      </c>
      <c r="L13" s="363">
        <f t="shared" si="0"/>
        <v>0.93799999999999994</v>
      </c>
      <c r="M13" s="355"/>
      <c r="N13" s="654"/>
      <c r="O13" s="384">
        <f>K13/100</f>
        <v>0.02</v>
      </c>
      <c r="P13" s="799"/>
      <c r="Q13" s="340"/>
      <c r="R13" s="316"/>
      <c r="S13" s="654"/>
      <c r="T13" s="330"/>
      <c r="U13" s="654"/>
      <c r="V13" s="702"/>
      <c r="W13" s="799"/>
      <c r="X13" s="316"/>
      <c r="Y13" s="316"/>
      <c r="Z13" s="654"/>
      <c r="AA13" s="355"/>
      <c r="AB13" s="654"/>
      <c r="AC13" s="429"/>
      <c r="AD13" s="799"/>
      <c r="AE13" s="316"/>
      <c r="AF13" s="316"/>
      <c r="AG13" s="654"/>
      <c r="AH13" s="355"/>
      <c r="AI13" s="654"/>
      <c r="AJ13" s="429"/>
      <c r="AL13" s="79"/>
      <c r="AM13" s="110"/>
      <c r="AN13" s="118"/>
      <c r="AO13" s="52"/>
      <c r="AP13" s="134"/>
      <c r="AQ13" s="134"/>
      <c r="AR13" s="96"/>
      <c r="AS13" s="79"/>
      <c r="AT13" s="79"/>
      <c r="AU13" s="79"/>
      <c r="AV13" s="79"/>
      <c r="AW13" s="79"/>
      <c r="AX13" s="79"/>
      <c r="AY13" s="79"/>
      <c r="AZ13" s="79"/>
      <c r="BA13" s="79"/>
      <c r="BB13" s="79"/>
    </row>
    <row r="14" spans="1:62" s="95" customFormat="1" ht="18" customHeight="1">
      <c r="A14" s="862"/>
      <c r="B14" s="799"/>
      <c r="C14" s="330" t="s">
        <v>290</v>
      </c>
      <c r="D14" s="330">
        <v>2</v>
      </c>
      <c r="E14" s="352">
        <f t="shared" si="1"/>
        <v>0.93600000000000005</v>
      </c>
      <c r="F14" s="330"/>
      <c r="G14" s="330"/>
      <c r="H14" s="330"/>
      <c r="I14" s="799"/>
      <c r="J14" s="316"/>
      <c r="K14" s="340"/>
      <c r="L14" s="363"/>
      <c r="M14" s="654"/>
      <c r="N14" s="330"/>
      <c r="O14" s="429"/>
      <c r="P14" s="799"/>
      <c r="Q14" s="330"/>
      <c r="R14" s="330"/>
      <c r="S14" s="330"/>
      <c r="T14" s="330"/>
      <c r="U14" s="330"/>
      <c r="V14" s="702"/>
      <c r="W14" s="799"/>
      <c r="X14" s="316"/>
      <c r="Y14" s="340"/>
      <c r="Z14" s="654"/>
      <c r="AA14" s="654"/>
      <c r="AB14" s="330"/>
      <c r="AC14" s="429"/>
      <c r="AD14" s="799"/>
      <c r="AE14" s="316"/>
      <c r="AF14" s="340"/>
      <c r="AG14" s="654"/>
      <c r="AH14" s="654"/>
      <c r="AI14" s="330"/>
      <c r="AJ14" s="429"/>
      <c r="AL14" s="79"/>
      <c r="AM14" s="110"/>
      <c r="AN14" s="64"/>
      <c r="AO14" s="133"/>
      <c r="AP14" s="134"/>
      <c r="AQ14" s="134"/>
      <c r="AR14" s="134"/>
      <c r="AS14" s="96"/>
      <c r="AT14" s="79"/>
      <c r="AU14" s="79"/>
      <c r="AV14" s="79"/>
      <c r="AW14" s="79"/>
      <c r="AX14" s="79"/>
      <c r="AY14" s="79"/>
      <c r="AZ14" s="79"/>
      <c r="BA14" s="79"/>
      <c r="BB14" s="79"/>
    </row>
    <row r="15" spans="1:62" s="95" customFormat="1" ht="18" customHeight="1">
      <c r="A15" s="862"/>
      <c r="B15" s="799"/>
      <c r="C15" s="330"/>
      <c r="D15" s="330"/>
      <c r="E15" s="695"/>
      <c r="F15" s="330"/>
      <c r="G15" s="330"/>
      <c r="H15" s="330"/>
      <c r="I15" s="799"/>
      <c r="J15" s="316"/>
      <c r="K15" s="316"/>
      <c r="L15" s="363"/>
      <c r="M15" s="330"/>
      <c r="N15" s="665"/>
      <c r="O15" s="429"/>
      <c r="P15" s="799"/>
      <c r="Q15" s="330"/>
      <c r="R15" s="316"/>
      <c r="S15" s="665"/>
      <c r="T15" s="665"/>
      <c r="U15" s="665"/>
      <c r="V15" s="702"/>
      <c r="W15" s="799"/>
      <c r="X15" s="316"/>
      <c r="Y15" s="316"/>
      <c r="Z15" s="665"/>
      <c r="AA15" s="330"/>
      <c r="AB15" s="665"/>
      <c r="AC15" s="429"/>
      <c r="AD15" s="799"/>
      <c r="AE15" s="316"/>
      <c r="AF15" s="316"/>
      <c r="AG15" s="665"/>
      <c r="AH15" s="330"/>
      <c r="AI15" s="665"/>
      <c r="AJ15" s="429"/>
      <c r="AL15" s="79"/>
      <c r="AM15" s="110"/>
      <c r="AN15" s="52"/>
      <c r="AO15" s="133"/>
      <c r="AP15" s="5"/>
      <c r="AQ15" s="5"/>
      <c r="AR15" s="96"/>
      <c r="AS15" s="96"/>
      <c r="AT15" s="79"/>
      <c r="AU15" s="79"/>
      <c r="AV15" s="79"/>
      <c r="AW15" s="79"/>
      <c r="AX15" s="79"/>
      <c r="AY15" s="79"/>
      <c r="AZ15" s="79"/>
      <c r="BA15" s="79"/>
      <c r="BB15" s="79"/>
    </row>
    <row r="16" spans="1:62" s="95" customFormat="1" ht="18" customHeight="1">
      <c r="A16" s="862"/>
      <c r="B16" s="800"/>
      <c r="C16" s="330"/>
      <c r="D16" s="330"/>
      <c r="E16" s="695"/>
      <c r="F16" s="330"/>
      <c r="G16" s="330"/>
      <c r="H16" s="610"/>
      <c r="I16" s="800"/>
      <c r="J16" s="316"/>
      <c r="K16" s="316"/>
      <c r="L16" s="363"/>
      <c r="M16" s="665"/>
      <c r="N16" s="665"/>
      <c r="O16" s="429"/>
      <c r="P16" s="799"/>
      <c r="Q16" s="346"/>
      <c r="R16" s="330"/>
      <c r="S16" s="617"/>
      <c r="T16" s="337"/>
      <c r="U16" s="330"/>
      <c r="V16" s="702"/>
      <c r="W16" s="800"/>
      <c r="X16" s="316"/>
      <c r="Y16" s="316"/>
      <c r="Z16" s="665"/>
      <c r="AA16" s="665"/>
      <c r="AB16" s="665"/>
      <c r="AC16" s="429"/>
      <c r="AD16" s="800"/>
      <c r="AE16" s="316"/>
      <c r="AF16" s="316"/>
      <c r="AG16" s="665"/>
      <c r="AH16" s="665"/>
      <c r="AI16" s="665"/>
      <c r="AJ16" s="429"/>
      <c r="AL16" s="79"/>
      <c r="AM16" s="110"/>
      <c r="AN16" s="64"/>
      <c r="AO16" s="52"/>
      <c r="AP16" s="5"/>
      <c r="AQ16" s="5"/>
      <c r="AR16" s="5"/>
      <c r="AS16" s="5"/>
      <c r="AT16" s="79"/>
      <c r="AU16" s="79"/>
      <c r="AV16" s="70"/>
      <c r="AW16" s="70"/>
      <c r="AX16" s="70"/>
      <c r="AY16" s="79"/>
      <c r="AZ16" s="79"/>
      <c r="BA16" s="79"/>
      <c r="BB16" s="79"/>
    </row>
    <row r="17" spans="1:62" ht="18" customHeight="1">
      <c r="A17" s="863" t="s">
        <v>40</v>
      </c>
      <c r="B17" s="830" t="s">
        <v>222</v>
      </c>
      <c r="C17" s="326" t="s">
        <v>267</v>
      </c>
      <c r="D17" s="326">
        <v>85</v>
      </c>
      <c r="E17" s="352">
        <f>D17*468/1000</f>
        <v>39.78</v>
      </c>
      <c r="F17" s="330"/>
      <c r="G17" s="330"/>
      <c r="H17" s="499">
        <f>D17/100</f>
        <v>0.85</v>
      </c>
      <c r="I17" s="798" t="s">
        <v>113</v>
      </c>
      <c r="J17" s="340" t="s">
        <v>99</v>
      </c>
      <c r="K17" s="316">
        <v>60</v>
      </c>
      <c r="L17" s="370">
        <f t="shared" ref="L17" si="2">K17*468/1000</f>
        <v>28.08</v>
      </c>
      <c r="M17" s="337"/>
      <c r="N17" s="330">
        <f>K17/55</f>
        <v>1.0909090909090908</v>
      </c>
      <c r="O17" s="429"/>
      <c r="P17" s="799"/>
      <c r="Q17" s="340"/>
      <c r="R17" s="340"/>
      <c r="S17" s="337"/>
      <c r="T17" s="337"/>
      <c r="U17" s="330"/>
      <c r="V17" s="389"/>
      <c r="W17" s="758"/>
      <c r="X17" s="340"/>
      <c r="Y17" s="316"/>
      <c r="Z17" s="337"/>
      <c r="AA17" s="337"/>
      <c r="AB17" s="330"/>
      <c r="AC17" s="429"/>
      <c r="AD17" s="758"/>
      <c r="AE17" s="340"/>
      <c r="AF17" s="316"/>
      <c r="AG17" s="337"/>
      <c r="AH17" s="337"/>
      <c r="AI17" s="330"/>
      <c r="AJ17" s="429"/>
      <c r="AL17" s="134"/>
      <c r="AM17" s="110"/>
      <c r="AN17" s="64"/>
      <c r="AO17" s="52"/>
      <c r="AP17" s="5"/>
      <c r="AQ17" s="5"/>
      <c r="AR17" s="5"/>
      <c r="AS17" s="5"/>
      <c r="AT17" s="26"/>
      <c r="AU17" s="5"/>
      <c r="AV17" s="52"/>
      <c r="AW17" s="133"/>
      <c r="AX17" s="137"/>
      <c r="AY17" s="5"/>
      <c r="AZ17" s="85"/>
      <c r="BA17" s="85"/>
      <c r="BB17" s="26"/>
      <c r="BC17" s="5"/>
      <c r="BD17" s="5"/>
      <c r="BE17" s="134"/>
      <c r="BF17" s="26"/>
      <c r="BG17" s="5"/>
      <c r="BH17" s="85"/>
      <c r="BI17" s="134"/>
      <c r="BJ17" s="134"/>
    </row>
    <row r="18" spans="1:62" ht="18" customHeight="1">
      <c r="A18" s="864"/>
      <c r="B18" s="831"/>
      <c r="C18" s="500"/>
      <c r="D18" s="497"/>
      <c r="E18" s="323"/>
      <c r="F18" s="330"/>
      <c r="G18" s="330"/>
      <c r="H18" s="499"/>
      <c r="I18" s="799"/>
      <c r="J18" s="747"/>
      <c r="K18" s="340"/>
      <c r="L18" s="370"/>
      <c r="M18" s="337"/>
      <c r="N18" s="337"/>
      <c r="O18" s="429"/>
      <c r="P18" s="800"/>
      <c r="Q18" s="707"/>
      <c r="R18" s="340"/>
      <c r="S18" s="337"/>
      <c r="T18" s="337"/>
      <c r="U18" s="337"/>
      <c r="V18" s="389"/>
      <c r="W18" s="759"/>
      <c r="X18" s="747"/>
      <c r="Y18" s="340"/>
      <c r="Z18" s="337"/>
      <c r="AA18" s="337"/>
      <c r="AB18" s="337"/>
      <c r="AC18" s="429"/>
      <c r="AD18" s="759"/>
      <c r="AE18" s="747"/>
      <c r="AF18" s="340"/>
      <c r="AG18" s="337"/>
      <c r="AH18" s="337"/>
      <c r="AI18" s="337"/>
      <c r="AJ18" s="429"/>
      <c r="AL18" s="134"/>
      <c r="AM18" s="110"/>
      <c r="AN18" s="64"/>
      <c r="AO18" s="133"/>
      <c r="AP18" s="5"/>
      <c r="AQ18" s="5"/>
      <c r="AR18" s="5"/>
      <c r="AS18" s="5"/>
      <c r="AT18" s="26"/>
      <c r="AU18" s="25"/>
      <c r="AV18" s="52"/>
      <c r="AW18" s="133"/>
      <c r="AX18" s="137"/>
      <c r="AY18" s="25"/>
      <c r="AZ18" s="5"/>
      <c r="BA18" s="85"/>
      <c r="BB18" s="26"/>
      <c r="BC18" s="25"/>
      <c r="BD18" s="5"/>
      <c r="BE18" s="134"/>
      <c r="BF18" s="26"/>
      <c r="BG18" s="25"/>
      <c r="BH18" s="5"/>
      <c r="BI18" s="134"/>
      <c r="BJ18" s="134"/>
    </row>
    <row r="19" spans="1:62" ht="18" customHeight="1">
      <c r="A19" s="864"/>
      <c r="B19" s="831"/>
      <c r="C19" s="330"/>
      <c r="D19" s="340"/>
      <c r="E19" s="695"/>
      <c r="F19" s="330"/>
      <c r="G19" s="330"/>
      <c r="H19" s="369"/>
      <c r="I19" s="799"/>
      <c r="J19" s="748"/>
      <c r="K19" s="340"/>
      <c r="L19" s="370"/>
      <c r="M19" s="337"/>
      <c r="N19" s="337"/>
      <c r="O19" s="429"/>
      <c r="P19" s="758"/>
      <c r="Q19" s="330"/>
      <c r="R19" s="330"/>
      <c r="S19" s="337"/>
      <c r="T19" s="337"/>
      <c r="U19" s="337"/>
      <c r="V19" s="389"/>
      <c r="W19" s="759"/>
      <c r="X19" s="748"/>
      <c r="Y19" s="340"/>
      <c r="Z19" s="337"/>
      <c r="AA19" s="337"/>
      <c r="AB19" s="337"/>
      <c r="AC19" s="429"/>
      <c r="AD19" s="759"/>
      <c r="AE19" s="748"/>
      <c r="AF19" s="340"/>
      <c r="AG19" s="337"/>
      <c r="AH19" s="337"/>
      <c r="AI19" s="337"/>
      <c r="AJ19" s="429"/>
      <c r="AL19" s="134"/>
      <c r="AM19" s="110"/>
      <c r="AN19" s="64"/>
      <c r="AO19" s="133"/>
      <c r="AP19" s="5"/>
      <c r="AQ19" s="5"/>
      <c r="AR19" s="5"/>
      <c r="AS19" s="85"/>
      <c r="AT19" s="26"/>
      <c r="AU19" s="25"/>
      <c r="AV19" s="52"/>
      <c r="AW19" s="133"/>
      <c r="AX19" s="137"/>
      <c r="AY19" s="25"/>
      <c r="AZ19" s="5"/>
      <c r="BA19" s="85"/>
      <c r="BB19" s="26"/>
      <c r="BC19" s="25"/>
      <c r="BD19" s="5"/>
      <c r="BE19" s="134"/>
      <c r="BF19" s="26"/>
      <c r="BG19" s="25"/>
      <c r="BH19" s="5"/>
      <c r="BI19" s="134"/>
      <c r="BJ19" s="134"/>
    </row>
    <row r="20" spans="1:62" ht="18" customHeight="1">
      <c r="A20" s="864"/>
      <c r="B20" s="831"/>
      <c r="C20" s="330"/>
      <c r="D20" s="330"/>
      <c r="E20" s="695"/>
      <c r="F20" s="330"/>
      <c r="G20" s="330"/>
      <c r="H20" s="369"/>
      <c r="I20" s="799"/>
      <c r="J20" s="748"/>
      <c r="K20" s="340"/>
      <c r="L20" s="370"/>
      <c r="M20" s="337"/>
      <c r="N20" s="337"/>
      <c r="O20" s="429"/>
      <c r="P20" s="759"/>
      <c r="Q20" s="330"/>
      <c r="R20" s="330"/>
      <c r="S20" s="337"/>
      <c r="T20" s="337"/>
      <c r="U20" s="337"/>
      <c r="V20" s="389"/>
      <c r="W20" s="759"/>
      <c r="X20" s="748"/>
      <c r="Y20" s="340"/>
      <c r="Z20" s="337"/>
      <c r="AA20" s="337"/>
      <c r="AB20" s="337"/>
      <c r="AC20" s="429"/>
      <c r="AD20" s="759"/>
      <c r="AE20" s="748"/>
      <c r="AF20" s="340"/>
      <c r="AG20" s="337"/>
      <c r="AH20" s="337"/>
      <c r="AI20" s="337"/>
      <c r="AJ20" s="429"/>
      <c r="AL20" s="134"/>
      <c r="AM20" s="110"/>
      <c r="AN20" s="55"/>
      <c r="AO20" s="52"/>
      <c r="AP20" s="5"/>
      <c r="AQ20" s="5"/>
      <c r="AR20" s="96"/>
      <c r="AS20" s="85"/>
      <c r="AT20" s="26"/>
      <c r="AU20" s="25"/>
      <c r="AV20" s="52"/>
      <c r="AW20" s="133"/>
      <c r="AX20" s="137"/>
      <c r="AY20" s="25"/>
      <c r="AZ20" s="85"/>
      <c r="BA20" s="85"/>
      <c r="BB20" s="26"/>
      <c r="BC20" s="25"/>
      <c r="BD20" s="5"/>
      <c r="BE20" s="134"/>
      <c r="BF20" s="26"/>
      <c r="BG20" s="25"/>
      <c r="BH20" s="85"/>
      <c r="BI20" s="134"/>
      <c r="BJ20" s="134"/>
    </row>
    <row r="21" spans="1:62" ht="18" customHeight="1">
      <c r="A21" s="865"/>
      <c r="B21" s="832"/>
      <c r="C21" s="330"/>
      <c r="D21" s="330"/>
      <c r="E21" s="695"/>
      <c r="F21" s="330"/>
      <c r="G21" s="330"/>
      <c r="H21" s="369"/>
      <c r="I21" s="800"/>
      <c r="J21" s="749"/>
      <c r="K21" s="340"/>
      <c r="L21" s="370"/>
      <c r="M21" s="337"/>
      <c r="N21" s="337"/>
      <c r="O21" s="429"/>
      <c r="P21" s="759"/>
      <c r="Q21" s="330"/>
      <c r="R21" s="330"/>
      <c r="S21" s="337"/>
      <c r="T21" s="337"/>
      <c r="U21" s="337"/>
      <c r="V21" s="389"/>
      <c r="W21" s="760"/>
      <c r="X21" s="749"/>
      <c r="Y21" s="340"/>
      <c r="Z21" s="337"/>
      <c r="AA21" s="337"/>
      <c r="AB21" s="337"/>
      <c r="AC21" s="429"/>
      <c r="AD21" s="760"/>
      <c r="AE21" s="749"/>
      <c r="AF21" s="340"/>
      <c r="AG21" s="337"/>
      <c r="AH21" s="337"/>
      <c r="AI21" s="337"/>
      <c r="AJ21" s="429"/>
      <c r="AL21" s="134"/>
      <c r="AM21" s="110"/>
      <c r="AN21" s="55"/>
      <c r="AO21" s="52"/>
      <c r="AP21" s="5"/>
      <c r="AQ21" s="119"/>
      <c r="AR21" s="5"/>
      <c r="AS21" s="85"/>
      <c r="AT21" s="26"/>
      <c r="AU21" s="25"/>
      <c r="AV21" s="52"/>
      <c r="AW21" s="133"/>
      <c r="AX21" s="137"/>
      <c r="AY21" s="25"/>
      <c r="AZ21" s="85"/>
      <c r="BA21" s="85"/>
      <c r="BB21" s="26"/>
      <c r="BC21" s="25"/>
      <c r="BD21" s="5"/>
      <c r="BE21" s="134"/>
      <c r="BF21" s="26"/>
      <c r="BG21" s="25"/>
      <c r="BH21" s="85"/>
      <c r="BI21" s="134"/>
      <c r="BJ21" s="134"/>
    </row>
    <row r="22" spans="1:62" ht="18" customHeight="1">
      <c r="A22" s="866" t="s">
        <v>31</v>
      </c>
      <c r="B22" s="798" t="s">
        <v>340</v>
      </c>
      <c r="C22" s="330" t="s">
        <v>292</v>
      </c>
      <c r="D22" s="330">
        <v>20</v>
      </c>
      <c r="E22" s="695"/>
      <c r="F22" s="330"/>
      <c r="G22" s="330"/>
      <c r="H22" s="330">
        <f>D22/100</f>
        <v>0.2</v>
      </c>
      <c r="I22" s="798" t="s">
        <v>337</v>
      </c>
      <c r="J22" s="316" t="s">
        <v>336</v>
      </c>
      <c r="K22" s="316">
        <v>32</v>
      </c>
      <c r="L22" s="708"/>
      <c r="M22" s="435">
        <f>K22/30</f>
        <v>1.0666666666666667</v>
      </c>
      <c r="N22" s="330"/>
      <c r="O22" s="618"/>
      <c r="P22" s="759"/>
      <c r="Q22" s="330"/>
      <c r="R22" s="330"/>
      <c r="S22" s="337"/>
      <c r="T22" s="614"/>
      <c r="U22" s="330"/>
      <c r="V22" s="618"/>
      <c r="W22" s="798"/>
      <c r="X22" s="654"/>
      <c r="Y22" s="340"/>
      <c r="Z22" s="337"/>
      <c r="AA22" s="435"/>
      <c r="AB22" s="330"/>
      <c r="AC22" s="618"/>
      <c r="AD22" s="798"/>
      <c r="AE22" s="654"/>
      <c r="AF22" s="340"/>
      <c r="AG22" s="337"/>
      <c r="AH22" s="435"/>
      <c r="AI22" s="330"/>
      <c r="AJ22" s="618"/>
      <c r="AL22" s="132"/>
      <c r="AM22" s="110"/>
      <c r="AN22" s="55"/>
      <c r="AO22" s="52"/>
      <c r="AP22" s="5"/>
      <c r="AQ22" s="5"/>
      <c r="AR22" s="5"/>
      <c r="AS22" s="85"/>
      <c r="AT22" s="71"/>
      <c r="AU22" s="85"/>
      <c r="AV22" s="133"/>
      <c r="AW22" s="73"/>
      <c r="AX22" s="74"/>
      <c r="AY22" s="5"/>
      <c r="AZ22" s="5"/>
      <c r="BA22" s="85"/>
      <c r="BB22" s="905"/>
      <c r="BC22" s="5"/>
      <c r="BD22" s="5"/>
      <c r="BE22" s="134"/>
      <c r="BF22" s="845"/>
      <c r="BG22" s="6"/>
      <c r="BH22" s="6"/>
      <c r="BI22" s="134"/>
      <c r="BJ22" s="134"/>
    </row>
    <row r="23" spans="1:62" ht="18" customHeight="1">
      <c r="A23" s="866"/>
      <c r="B23" s="799"/>
      <c r="C23" s="330" t="s">
        <v>293</v>
      </c>
      <c r="D23" s="330">
        <v>12</v>
      </c>
      <c r="E23" s="695"/>
      <c r="F23" s="330">
        <f>D23/85</f>
        <v>0.14117647058823529</v>
      </c>
      <c r="G23" s="330"/>
      <c r="H23" s="369"/>
      <c r="I23" s="799"/>
      <c r="J23" s="709"/>
      <c r="K23" s="710"/>
      <c r="L23" s="711"/>
      <c r="M23" s="712"/>
      <c r="N23" s="337"/>
      <c r="O23" s="702"/>
      <c r="P23" s="759"/>
      <c r="Q23" s="330"/>
      <c r="R23" s="330"/>
      <c r="S23" s="337"/>
      <c r="T23" s="614"/>
      <c r="U23" s="337"/>
      <c r="V23" s="618"/>
      <c r="W23" s="799"/>
      <c r="X23" s="654"/>
      <c r="Y23" s="316"/>
      <c r="Z23" s="337"/>
      <c r="AA23" s="355"/>
      <c r="AB23" s="337"/>
      <c r="AC23" s="702"/>
      <c r="AD23" s="799"/>
      <c r="AE23" s="654"/>
      <c r="AF23" s="316"/>
      <c r="AG23" s="337"/>
      <c r="AH23" s="355"/>
      <c r="AI23" s="337"/>
      <c r="AJ23" s="702"/>
      <c r="AL23" s="134"/>
      <c r="AM23" s="110"/>
      <c r="AN23" s="52"/>
      <c r="AO23" s="52"/>
      <c r="AP23" s="5"/>
      <c r="AQ23" s="5"/>
      <c r="AR23" s="5"/>
      <c r="AS23" s="85"/>
      <c r="AT23" s="71"/>
      <c r="AU23" s="5"/>
      <c r="AV23" s="133"/>
      <c r="AW23" s="73"/>
      <c r="AX23" s="74"/>
      <c r="AY23" s="5"/>
      <c r="AZ23" s="5"/>
      <c r="BA23" s="85"/>
      <c r="BB23" s="905"/>
      <c r="BC23" s="5"/>
      <c r="BD23" s="5"/>
      <c r="BE23" s="134"/>
      <c r="BF23" s="845"/>
      <c r="BG23" s="85"/>
      <c r="BH23" s="85"/>
      <c r="BI23" s="134"/>
      <c r="BJ23" s="134"/>
    </row>
    <row r="24" spans="1:62" ht="18" customHeight="1">
      <c r="A24" s="866"/>
      <c r="B24" s="799"/>
      <c r="C24" s="330" t="s">
        <v>294</v>
      </c>
      <c r="D24" s="330">
        <v>16</v>
      </c>
      <c r="E24" s="676"/>
      <c r="F24" s="330"/>
      <c r="G24" s="330">
        <f>D24*0.65/35</f>
        <v>0.29714285714285715</v>
      </c>
      <c r="H24" s="369"/>
      <c r="I24" s="799"/>
      <c r="J24" s="709"/>
      <c r="K24" s="713"/>
      <c r="L24" s="708"/>
      <c r="M24" s="708"/>
      <c r="N24" s="337"/>
      <c r="O24" s="698"/>
      <c r="P24" s="759"/>
      <c r="Q24" s="395"/>
      <c r="R24" s="545"/>
      <c r="S24" s="337"/>
      <c r="T24" s="337"/>
      <c r="U24" s="337"/>
      <c r="V24" s="618"/>
      <c r="W24" s="799"/>
      <c r="X24" s="654"/>
      <c r="Y24" s="340"/>
      <c r="Z24" s="337"/>
      <c r="AA24" s="337"/>
      <c r="AB24" s="337"/>
      <c r="AC24" s="698"/>
      <c r="AD24" s="799"/>
      <c r="AE24" s="654"/>
      <c r="AF24" s="340"/>
      <c r="AG24" s="337"/>
      <c r="AH24" s="337"/>
      <c r="AI24" s="337"/>
      <c r="AJ24" s="698"/>
      <c r="AL24" s="134"/>
      <c r="AM24" s="110"/>
      <c r="AN24" s="52"/>
      <c r="AO24" s="52"/>
      <c r="AP24" s="5"/>
      <c r="AQ24" s="5"/>
      <c r="AR24" s="5"/>
      <c r="AS24" s="85"/>
      <c r="AT24" s="71"/>
      <c r="AU24" s="5"/>
      <c r="AV24" s="52"/>
      <c r="AW24" s="73"/>
      <c r="AX24" s="74"/>
      <c r="AY24" s="5"/>
      <c r="AZ24" s="5"/>
      <c r="BA24" s="85"/>
      <c r="BB24" s="905"/>
      <c r="BC24" s="5"/>
      <c r="BD24" s="5"/>
      <c r="BE24" s="134"/>
      <c r="BF24" s="845"/>
      <c r="BG24" s="5"/>
      <c r="BH24" s="85"/>
      <c r="BI24" s="134"/>
      <c r="BJ24" s="134"/>
    </row>
    <row r="25" spans="1:62" ht="18" customHeight="1">
      <c r="A25" s="866"/>
      <c r="B25" s="799"/>
      <c r="C25" s="330"/>
      <c r="D25" s="330"/>
      <c r="E25" s="676"/>
      <c r="F25" s="330"/>
      <c r="G25" s="203"/>
      <c r="H25" s="369"/>
      <c r="I25" s="799"/>
      <c r="J25" s="713"/>
      <c r="K25" s="713"/>
      <c r="L25" s="708"/>
      <c r="M25" s="708"/>
      <c r="N25" s="337"/>
      <c r="O25" s="698"/>
      <c r="P25" s="759"/>
      <c r="Q25" s="330"/>
      <c r="R25" s="330"/>
      <c r="S25" s="337"/>
      <c r="T25" s="337"/>
      <c r="U25" s="337"/>
      <c r="V25" s="698"/>
      <c r="W25" s="799"/>
      <c r="X25" s="340"/>
      <c r="Y25" s="340"/>
      <c r="Z25" s="337"/>
      <c r="AA25" s="337"/>
      <c r="AB25" s="337"/>
      <c r="AC25" s="698"/>
      <c r="AD25" s="799"/>
      <c r="AE25" s="340"/>
      <c r="AF25" s="340"/>
      <c r="AG25" s="337"/>
      <c r="AH25" s="337"/>
      <c r="AI25" s="337"/>
      <c r="AJ25" s="698"/>
      <c r="AL25" s="134"/>
      <c r="AM25" s="134"/>
      <c r="AN25" s="134"/>
      <c r="AO25" s="52"/>
      <c r="AP25" s="133"/>
      <c r="AQ25" s="134"/>
      <c r="AR25" s="134"/>
      <c r="AS25" s="85"/>
      <c r="AT25" s="71"/>
      <c r="AU25" s="5"/>
      <c r="AV25" s="52"/>
      <c r="AW25" s="73"/>
      <c r="AX25" s="74"/>
      <c r="AY25" s="5"/>
      <c r="AZ25" s="5"/>
      <c r="BA25" s="85"/>
      <c r="BB25" s="905"/>
      <c r="BC25" s="5"/>
      <c r="BD25" s="5"/>
      <c r="BE25" s="134"/>
      <c r="BF25" s="845"/>
      <c r="BG25" s="5"/>
      <c r="BH25" s="6"/>
      <c r="BI25" s="134"/>
      <c r="BJ25" s="134"/>
    </row>
    <row r="26" spans="1:62" ht="18" customHeight="1">
      <c r="A26" s="866"/>
      <c r="B26" s="800"/>
      <c r="C26" s="229"/>
      <c r="D26" s="330"/>
      <c r="E26" s="676"/>
      <c r="F26" s="230"/>
      <c r="G26" s="203"/>
      <c r="H26" s="369"/>
      <c r="I26" s="800"/>
      <c r="J26" s="713"/>
      <c r="K26" s="713"/>
      <c r="L26" s="708"/>
      <c r="M26" s="708"/>
      <c r="N26" s="337"/>
      <c r="O26" s="698"/>
      <c r="P26" s="760"/>
      <c r="Q26" s="330"/>
      <c r="R26" s="330"/>
      <c r="S26" s="337"/>
      <c r="T26" s="337"/>
      <c r="U26" s="337"/>
      <c r="V26" s="698"/>
      <c r="W26" s="800"/>
      <c r="X26" s="340"/>
      <c r="Y26" s="340"/>
      <c r="Z26" s="337"/>
      <c r="AA26" s="337"/>
      <c r="AB26" s="337"/>
      <c r="AC26" s="698"/>
      <c r="AD26" s="800"/>
      <c r="AE26" s="340"/>
      <c r="AF26" s="340"/>
      <c r="AG26" s="337"/>
      <c r="AH26" s="337"/>
      <c r="AI26" s="337"/>
      <c r="AJ26" s="698"/>
      <c r="AL26" s="134"/>
      <c r="AM26" s="134"/>
      <c r="AN26" s="134"/>
      <c r="AO26" s="63"/>
      <c r="AP26" s="55"/>
      <c r="AQ26" s="55"/>
      <c r="AR26" s="134"/>
      <c r="AS26" s="85"/>
      <c r="AT26" s="71"/>
      <c r="AU26" s="5"/>
      <c r="AV26" s="52"/>
      <c r="AW26" s="73"/>
      <c r="AX26" s="74"/>
      <c r="AY26" s="5"/>
      <c r="AZ26" s="5"/>
      <c r="BA26" s="85"/>
      <c r="BB26" s="905"/>
      <c r="BC26" s="5"/>
      <c r="BD26" s="5"/>
      <c r="BE26" s="134"/>
      <c r="BF26" s="845"/>
      <c r="BG26" s="5"/>
      <c r="BH26" s="85"/>
      <c r="BI26" s="134"/>
      <c r="BJ26" s="134"/>
    </row>
    <row r="27" spans="1:62" s="75" customFormat="1">
      <c r="A27" s="621" t="s">
        <v>14</v>
      </c>
      <c r="B27" s="398" t="s">
        <v>38</v>
      </c>
      <c r="C27" s="622"/>
      <c r="D27" s="399"/>
      <c r="E27" s="676"/>
      <c r="F27" s="399"/>
      <c r="G27" s="394"/>
      <c r="H27" s="394"/>
      <c r="I27" s="390" t="s">
        <v>38</v>
      </c>
      <c r="J27" s="316" t="str">
        <f>月菜單!H24</f>
        <v>水果</v>
      </c>
      <c r="K27" s="545" t="s">
        <v>339</v>
      </c>
      <c r="L27" s="394"/>
      <c r="M27" s="394"/>
      <c r="N27" s="394"/>
      <c r="O27" s="389"/>
      <c r="P27" s="398"/>
      <c r="Q27" s="316"/>
      <c r="R27" s="545"/>
      <c r="S27" s="394"/>
      <c r="T27" s="394"/>
      <c r="U27" s="394"/>
      <c r="V27" s="389"/>
      <c r="W27" s="390"/>
      <c r="X27" s="316"/>
      <c r="Y27" s="545"/>
      <c r="Z27" s="394"/>
      <c r="AA27" s="394"/>
      <c r="AB27" s="394"/>
      <c r="AC27" s="389"/>
      <c r="AD27" s="390"/>
      <c r="AE27" s="316"/>
      <c r="AF27" s="545"/>
      <c r="AG27" s="394"/>
      <c r="AH27" s="394"/>
      <c r="AI27" s="394"/>
      <c r="AJ27" s="389"/>
      <c r="AK27" s="132"/>
      <c r="AL27" s="132"/>
      <c r="AM27" s="132"/>
      <c r="AN27" s="132"/>
      <c r="AO27" s="63"/>
      <c r="AP27" s="55"/>
      <c r="AQ27" s="55"/>
      <c r="AR27" s="132"/>
      <c r="AS27" s="132"/>
      <c r="AT27" s="132"/>
    </row>
    <row r="28" spans="1:62" ht="18" customHeight="1" thickBot="1">
      <c r="A28" s="714" t="s">
        <v>0</v>
      </c>
      <c r="B28" s="405" t="s">
        <v>0</v>
      </c>
      <c r="C28" s="715" t="str">
        <f>月菜單!I23</f>
        <v>黑芝麻堅果奶</v>
      </c>
      <c r="D28" s="406"/>
      <c r="E28" s="716"/>
      <c r="F28" s="406"/>
      <c r="G28" s="409"/>
      <c r="H28" s="409"/>
      <c r="I28" s="405" t="s">
        <v>0</v>
      </c>
      <c r="J28" s="717"/>
      <c r="K28" s="718"/>
      <c r="L28" s="403"/>
      <c r="M28" s="403"/>
      <c r="N28" s="403"/>
      <c r="O28" s="410"/>
      <c r="P28" s="405"/>
      <c r="Q28" s="412"/>
      <c r="R28" s="399"/>
      <c r="S28" s="403"/>
      <c r="T28" s="403"/>
      <c r="U28" s="403"/>
      <c r="V28" s="410"/>
      <c r="W28" s="405"/>
      <c r="X28" s="717"/>
      <c r="Y28" s="718"/>
      <c r="Z28" s="403"/>
      <c r="AA28" s="403"/>
      <c r="AB28" s="403"/>
      <c r="AC28" s="410"/>
      <c r="AD28" s="405"/>
      <c r="AE28" s="717"/>
      <c r="AF28" s="718"/>
      <c r="AG28" s="403"/>
      <c r="AH28" s="403"/>
      <c r="AI28" s="403"/>
      <c r="AJ28" s="410"/>
      <c r="AL28" s="132"/>
      <c r="AM28" s="56"/>
      <c r="AN28" s="56"/>
      <c r="AO28" s="63"/>
      <c r="AP28" s="132"/>
      <c r="AQ28" s="132"/>
      <c r="AR28" s="134"/>
      <c r="AS28" s="134"/>
      <c r="AT28" s="134"/>
    </row>
    <row r="29" spans="1:62" ht="18" customHeight="1">
      <c r="A29" s="898" t="s">
        <v>15</v>
      </c>
      <c r="B29" s="881" t="s">
        <v>16</v>
      </c>
      <c r="C29" s="901"/>
      <c r="D29" s="423"/>
      <c r="E29" s="681"/>
      <c r="F29" s="719">
        <f>SUM(F5:F28)</f>
        <v>6.1411764705882357</v>
      </c>
      <c r="G29" s="720">
        <f>SUM(G5:G28)</f>
        <v>2.5101298701298704</v>
      </c>
      <c r="H29" s="720">
        <f>SUM(H5:H28)</f>
        <v>2.0500000000000003</v>
      </c>
      <c r="I29" s="902" t="s">
        <v>16</v>
      </c>
      <c r="J29" s="903"/>
      <c r="K29" s="721"/>
      <c r="L29" s="722"/>
      <c r="M29" s="722">
        <f>SUM(M5:M28)</f>
        <v>6.4196078431372543</v>
      </c>
      <c r="N29" s="723">
        <f>SUM(N5:N28)</f>
        <v>3.122077922077922</v>
      </c>
      <c r="O29" s="724">
        <f>SUM(O5:O28)</f>
        <v>1.03</v>
      </c>
      <c r="P29" s="902"/>
      <c r="Q29" s="904"/>
      <c r="R29" s="725"/>
      <c r="S29" s="726"/>
      <c r="T29" s="726"/>
      <c r="U29" s="727"/>
      <c r="V29" s="728"/>
      <c r="W29" s="902"/>
      <c r="X29" s="904"/>
      <c r="Y29" s="725"/>
      <c r="Z29" s="726"/>
      <c r="AA29" s="729"/>
      <c r="AB29" s="727"/>
      <c r="AC29" s="728"/>
      <c r="AD29" s="902"/>
      <c r="AE29" s="903"/>
      <c r="AF29" s="725"/>
      <c r="AG29" s="730"/>
      <c r="AH29" s="731"/>
      <c r="AI29" s="732"/>
      <c r="AJ29" s="733"/>
      <c r="AL29" s="132"/>
      <c r="AM29" s="56"/>
      <c r="AN29" s="56"/>
      <c r="AO29" s="63"/>
      <c r="AP29" s="132"/>
      <c r="AQ29" s="132"/>
      <c r="AR29" s="134"/>
      <c r="AS29" s="134"/>
      <c r="AT29" s="134"/>
    </row>
    <row r="30" spans="1:62" ht="18" customHeight="1">
      <c r="A30" s="899"/>
      <c r="B30" s="753" t="s">
        <v>41</v>
      </c>
      <c r="C30" s="754"/>
      <c r="D30" s="428">
        <f>F29</f>
        <v>6.1411764705882357</v>
      </c>
      <c r="E30" s="325"/>
      <c r="F30" s="340"/>
      <c r="G30" s="337"/>
      <c r="H30" s="337"/>
      <c r="I30" s="753" t="s">
        <v>41</v>
      </c>
      <c r="J30" s="754"/>
      <c r="K30" s="428">
        <f>M29</f>
        <v>6.4196078431372543</v>
      </c>
      <c r="L30" s="337"/>
      <c r="M30" s="337"/>
      <c r="N30" s="337"/>
      <c r="O30" s="430"/>
      <c r="P30" s="753"/>
      <c r="Q30" s="754"/>
      <c r="R30" s="428"/>
      <c r="S30" s="337"/>
      <c r="T30" s="337"/>
      <c r="U30" s="337"/>
      <c r="V30" s="430"/>
      <c r="W30" s="753"/>
      <c r="X30" s="754"/>
      <c r="Y30" s="428"/>
      <c r="Z30" s="337"/>
      <c r="AA30" s="337"/>
      <c r="AB30" s="337"/>
      <c r="AC30" s="389"/>
      <c r="AD30" s="753"/>
      <c r="AE30" s="754"/>
      <c r="AF30" s="428"/>
      <c r="AG30" s="337"/>
      <c r="AH30" s="337"/>
      <c r="AI30" s="337"/>
      <c r="AJ30" s="430"/>
      <c r="AL30" s="132"/>
      <c r="AM30" s="56"/>
      <c r="AN30" s="56"/>
      <c r="AO30" s="63"/>
      <c r="AP30" s="132"/>
      <c r="AQ30" s="132"/>
      <c r="AR30" s="134"/>
      <c r="AS30" s="134"/>
      <c r="AT30" s="134"/>
    </row>
    <row r="31" spans="1:62" ht="18" customHeight="1">
      <c r="A31" s="899"/>
      <c r="B31" s="753" t="s">
        <v>35</v>
      </c>
      <c r="C31" s="754"/>
      <c r="D31" s="432">
        <f>G29</f>
        <v>2.5101298701298704</v>
      </c>
      <c r="E31" s="325"/>
      <c r="F31" s="432"/>
      <c r="G31" s="435"/>
      <c r="H31" s="435"/>
      <c r="I31" s="753" t="s">
        <v>35</v>
      </c>
      <c r="J31" s="754"/>
      <c r="K31" s="432">
        <f>N29</f>
        <v>3.122077922077922</v>
      </c>
      <c r="L31" s="435"/>
      <c r="M31" s="435"/>
      <c r="N31" s="435"/>
      <c r="O31" s="430"/>
      <c r="P31" s="753"/>
      <c r="Q31" s="754"/>
      <c r="R31" s="432"/>
      <c r="S31" s="435"/>
      <c r="T31" s="435"/>
      <c r="U31" s="435"/>
      <c r="V31" s="430"/>
      <c r="W31" s="753"/>
      <c r="X31" s="754"/>
      <c r="Y31" s="432"/>
      <c r="Z31" s="435"/>
      <c r="AA31" s="435"/>
      <c r="AB31" s="435"/>
      <c r="AC31" s="389"/>
      <c r="AD31" s="753"/>
      <c r="AE31" s="754"/>
      <c r="AF31" s="432"/>
      <c r="AG31" s="435"/>
      <c r="AH31" s="435"/>
      <c r="AI31" s="435"/>
      <c r="AJ31" s="430"/>
      <c r="AL31" s="132"/>
      <c r="AM31" s="56"/>
      <c r="AN31" s="56"/>
      <c r="AO31" s="58"/>
      <c r="AP31" s="133"/>
      <c r="AQ31" s="134"/>
      <c r="AR31" s="134"/>
      <c r="AS31" s="134"/>
      <c r="AT31" s="134"/>
    </row>
    <row r="32" spans="1:62" ht="18" customHeight="1">
      <c r="A32" s="899"/>
      <c r="B32" s="753" t="s">
        <v>371</v>
      </c>
      <c r="C32" s="754"/>
      <c r="D32" s="432">
        <f>H29</f>
        <v>2.0500000000000003</v>
      </c>
      <c r="E32" s="325"/>
      <c r="F32" s="432"/>
      <c r="G32" s="435"/>
      <c r="H32" s="435"/>
      <c r="I32" s="753" t="s">
        <v>371</v>
      </c>
      <c r="J32" s="754"/>
      <c r="K32" s="432">
        <f>O29</f>
        <v>1.03</v>
      </c>
      <c r="L32" s="435"/>
      <c r="M32" s="435"/>
      <c r="N32" s="435"/>
      <c r="O32" s="430"/>
      <c r="P32" s="753"/>
      <c r="Q32" s="754"/>
      <c r="R32" s="432"/>
      <c r="S32" s="435"/>
      <c r="T32" s="435"/>
      <c r="U32" s="435"/>
      <c r="V32" s="430"/>
      <c r="W32" s="753"/>
      <c r="X32" s="754"/>
      <c r="Y32" s="432"/>
      <c r="Z32" s="435"/>
      <c r="AA32" s="435"/>
      <c r="AB32" s="435"/>
      <c r="AC32" s="389"/>
      <c r="AD32" s="753"/>
      <c r="AE32" s="754"/>
      <c r="AF32" s="432"/>
      <c r="AG32" s="435"/>
      <c r="AH32" s="435"/>
      <c r="AI32" s="435"/>
      <c r="AJ32" s="430"/>
      <c r="AL32" s="132"/>
      <c r="AM32" s="56"/>
      <c r="AN32" s="56"/>
      <c r="AO32" s="53"/>
      <c r="AP32" s="56"/>
      <c r="AQ32" s="134"/>
      <c r="AR32" s="134"/>
      <c r="AS32" s="134"/>
      <c r="AT32" s="134"/>
    </row>
    <row r="33" spans="1:49">
      <c r="A33" s="899"/>
      <c r="B33" s="753" t="s">
        <v>372</v>
      </c>
      <c r="C33" s="754"/>
      <c r="D33" s="439"/>
      <c r="E33" s="325"/>
      <c r="F33" s="439"/>
      <c r="G33" s="442"/>
      <c r="H33" s="442"/>
      <c r="I33" s="753" t="s">
        <v>372</v>
      </c>
      <c r="J33" s="754"/>
      <c r="K33" s="439">
        <v>1</v>
      </c>
      <c r="L33" s="442"/>
      <c r="M33" s="442"/>
      <c r="N33" s="442"/>
      <c r="O33" s="430"/>
      <c r="P33" s="753"/>
      <c r="Q33" s="754"/>
      <c r="R33" s="439"/>
      <c r="S33" s="442"/>
      <c r="T33" s="442"/>
      <c r="U33" s="442"/>
      <c r="V33" s="430"/>
      <c r="W33" s="753"/>
      <c r="X33" s="754"/>
      <c r="Y33" s="439"/>
      <c r="Z33" s="442"/>
      <c r="AA33" s="442"/>
      <c r="AB33" s="442"/>
      <c r="AC33" s="389"/>
      <c r="AD33" s="753"/>
      <c r="AE33" s="754"/>
      <c r="AF33" s="439"/>
      <c r="AG33" s="442"/>
      <c r="AH33" s="442"/>
      <c r="AI33" s="442"/>
      <c r="AJ33" s="430"/>
      <c r="AL33" s="132"/>
      <c r="AM33" s="59"/>
      <c r="AN33" s="59"/>
      <c r="AO33" s="54"/>
      <c r="AP33" s="62"/>
      <c r="AQ33" s="134"/>
      <c r="AR33" s="134"/>
      <c r="AS33" s="134"/>
      <c r="AT33" s="134"/>
    </row>
    <row r="34" spans="1:49">
      <c r="A34" s="899"/>
      <c r="B34" s="812" t="s">
        <v>11</v>
      </c>
      <c r="C34" s="813"/>
      <c r="D34" s="444"/>
      <c r="E34" s="449"/>
      <c r="F34" s="444"/>
      <c r="G34" s="447"/>
      <c r="H34" s="447"/>
      <c r="I34" s="812" t="s">
        <v>11</v>
      </c>
      <c r="J34" s="813"/>
      <c r="K34" s="444"/>
      <c r="L34" s="447"/>
      <c r="M34" s="447"/>
      <c r="N34" s="447"/>
      <c r="O34" s="448"/>
      <c r="P34" s="753"/>
      <c r="Q34" s="754"/>
      <c r="R34" s="444"/>
      <c r="S34" s="447"/>
      <c r="T34" s="447"/>
      <c r="U34" s="447"/>
      <c r="V34" s="448"/>
      <c r="W34" s="753"/>
      <c r="X34" s="754"/>
      <c r="Y34" s="444"/>
      <c r="Z34" s="447"/>
      <c r="AA34" s="447"/>
      <c r="AB34" s="447"/>
      <c r="AC34" s="556"/>
      <c r="AD34" s="753"/>
      <c r="AE34" s="754"/>
      <c r="AF34" s="444"/>
      <c r="AG34" s="447"/>
      <c r="AH34" s="447"/>
      <c r="AI34" s="447"/>
      <c r="AJ34" s="448"/>
      <c r="AL34" s="132"/>
      <c r="AM34" s="132"/>
      <c r="AN34" s="132"/>
      <c r="AO34" s="132"/>
      <c r="AP34" s="132"/>
      <c r="AQ34" s="134"/>
      <c r="AR34" s="134"/>
      <c r="AS34" s="134"/>
      <c r="AT34" s="134"/>
    </row>
    <row r="35" spans="1:49" s="27" customFormat="1">
      <c r="A35" s="899"/>
      <c r="B35" s="761" t="s">
        <v>10</v>
      </c>
      <c r="C35" s="762"/>
      <c r="D35" s="571"/>
      <c r="E35" s="343"/>
      <c r="F35" s="571"/>
      <c r="G35" s="574"/>
      <c r="H35" s="574"/>
      <c r="I35" s="761" t="s">
        <v>10</v>
      </c>
      <c r="J35" s="762"/>
      <c r="K35" s="571">
        <v>2.5</v>
      </c>
      <c r="L35" s="574"/>
      <c r="M35" s="574"/>
      <c r="N35" s="574"/>
      <c r="O35" s="456"/>
      <c r="P35" s="761"/>
      <c r="Q35" s="762"/>
      <c r="R35" s="571"/>
      <c r="S35" s="574"/>
      <c r="T35" s="574"/>
      <c r="U35" s="574"/>
      <c r="V35" s="456"/>
      <c r="W35" s="761"/>
      <c r="X35" s="762"/>
      <c r="Y35" s="571"/>
      <c r="Z35" s="574"/>
      <c r="AA35" s="574"/>
      <c r="AB35" s="574"/>
      <c r="AC35" s="456"/>
      <c r="AD35" s="761"/>
      <c r="AE35" s="762"/>
      <c r="AF35" s="571"/>
      <c r="AG35" s="574"/>
      <c r="AH35" s="574"/>
      <c r="AI35" s="574"/>
      <c r="AJ35" s="456"/>
    </row>
    <row r="36" spans="1:49" s="27" customFormat="1" ht="17.25" thickBot="1">
      <c r="A36" s="900"/>
      <c r="B36" s="807" t="s">
        <v>42</v>
      </c>
      <c r="C36" s="808"/>
      <c r="D36" s="579">
        <f>D30*70+D31*75+D32*25+D33*60+D35*45</f>
        <v>669.39209320091686</v>
      </c>
      <c r="E36" s="734"/>
      <c r="F36" s="579"/>
      <c r="G36" s="582"/>
      <c r="H36" s="582"/>
      <c r="I36" s="807" t="s">
        <v>42</v>
      </c>
      <c r="J36" s="808"/>
      <c r="K36" s="579">
        <f>K30*70+K31*75+K32*25+K33*60+K35*45</f>
        <v>881.77839317545192</v>
      </c>
      <c r="L36" s="582"/>
      <c r="M36" s="582"/>
      <c r="N36" s="582"/>
      <c r="O36" s="586"/>
      <c r="P36" s="867"/>
      <c r="Q36" s="852"/>
      <c r="R36" s="579"/>
      <c r="S36" s="582"/>
      <c r="T36" s="582"/>
      <c r="U36" s="582"/>
      <c r="V36" s="466"/>
      <c r="W36" s="867"/>
      <c r="X36" s="852"/>
      <c r="Y36" s="579"/>
      <c r="Z36" s="582"/>
      <c r="AA36" s="582"/>
      <c r="AB36" s="582"/>
      <c r="AC36" s="586"/>
      <c r="AD36" s="867"/>
      <c r="AE36" s="852"/>
      <c r="AF36" s="579"/>
      <c r="AG36" s="582"/>
      <c r="AH36" s="582"/>
      <c r="AI36" s="582"/>
      <c r="AJ36" s="586"/>
    </row>
    <row r="37" spans="1:49" s="296" customFormat="1" ht="27" customHeight="1">
      <c r="A37" s="469" t="s">
        <v>58</v>
      </c>
      <c r="B37" s="470"/>
      <c r="C37" s="470"/>
      <c r="D37" s="469"/>
      <c r="E37" s="469"/>
      <c r="F37" s="469"/>
      <c r="G37" s="469"/>
      <c r="H37" s="471"/>
      <c r="I37" s="471" t="s">
        <v>364</v>
      </c>
      <c r="J37" s="471"/>
      <c r="K37" s="469" t="s">
        <v>17</v>
      </c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71"/>
      <c r="Y37" s="471" t="s">
        <v>360</v>
      </c>
      <c r="Z37" s="469"/>
      <c r="AA37" s="469"/>
      <c r="AB37" s="469"/>
      <c r="AC37" s="471"/>
      <c r="AD37" s="471"/>
      <c r="AE37" s="471"/>
      <c r="AF37" s="471"/>
      <c r="AG37" s="469"/>
      <c r="AH37" s="469"/>
      <c r="AI37" s="469"/>
      <c r="AJ37" s="471"/>
      <c r="AL37" s="75"/>
      <c r="AM37" s="75"/>
      <c r="AN37" s="75"/>
      <c r="AO37" s="75"/>
      <c r="AP37" s="75"/>
      <c r="AQ37" s="75"/>
      <c r="AR37" s="75"/>
      <c r="AS37" s="75"/>
      <c r="AT37" s="295"/>
      <c r="AU37" s="295"/>
      <c r="AV37" s="295"/>
      <c r="AW37" s="295"/>
    </row>
    <row r="38" spans="1:49" s="29" customFormat="1" ht="18" customHeight="1">
      <c r="A38" s="741" t="s">
        <v>19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472"/>
      <c r="M38" s="472"/>
      <c r="N38" s="472"/>
      <c r="O38" s="470"/>
      <c r="P38" s="473"/>
      <c r="Q38" s="473"/>
      <c r="R38" s="473"/>
      <c r="S38" s="472"/>
      <c r="T38" s="472"/>
      <c r="U38" s="472"/>
      <c r="V38" s="473"/>
      <c r="W38" s="473"/>
      <c r="X38" s="474"/>
      <c r="Y38" s="474"/>
      <c r="Z38" s="472"/>
      <c r="AA38" s="472"/>
      <c r="AB38" s="472"/>
      <c r="AC38" s="475"/>
      <c r="AD38" s="475"/>
      <c r="AE38" s="475"/>
      <c r="AF38" s="475"/>
      <c r="AG38" s="472"/>
      <c r="AH38" s="472"/>
      <c r="AI38" s="472"/>
      <c r="AJ38" s="475"/>
      <c r="AL38" s="75"/>
      <c r="AM38" s="75"/>
      <c r="AN38" s="75"/>
      <c r="AO38" s="75"/>
      <c r="AP38" s="75"/>
      <c r="AQ38" s="75"/>
      <c r="AR38" s="75"/>
      <c r="AS38" s="75"/>
    </row>
    <row r="39" spans="1:49" s="31" customFormat="1" ht="18" customHeight="1">
      <c r="A39" s="742" t="s">
        <v>13</v>
      </c>
      <c r="B39" s="742"/>
      <c r="C39" s="742"/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476"/>
      <c r="Z39" s="476"/>
      <c r="AA39" s="476"/>
      <c r="AB39" s="476"/>
      <c r="AC39" s="477"/>
      <c r="AD39" s="477"/>
      <c r="AE39" s="477"/>
      <c r="AF39" s="477"/>
      <c r="AG39" s="476"/>
      <c r="AH39" s="476"/>
      <c r="AI39" s="476"/>
      <c r="AJ39" s="477"/>
      <c r="AL39" s="75"/>
      <c r="AM39" s="75"/>
      <c r="AN39" s="75"/>
      <c r="AO39" s="75"/>
      <c r="AP39" s="75"/>
      <c r="AQ39" s="75"/>
      <c r="AR39" s="75"/>
      <c r="AS39" s="75"/>
    </row>
    <row r="40" spans="1:49" s="31" customFormat="1" ht="18" customHeight="1">
      <c r="A40" s="478" t="s">
        <v>12</v>
      </c>
      <c r="B40" s="478"/>
      <c r="C40" s="478"/>
      <c r="D40" s="476"/>
      <c r="E40" s="476"/>
      <c r="F40" s="476"/>
      <c r="G40" s="476"/>
      <c r="H40" s="470"/>
      <c r="I40" s="470"/>
      <c r="J40" s="470"/>
      <c r="K40" s="478"/>
      <c r="L40" s="476"/>
      <c r="M40" s="476"/>
      <c r="N40" s="476"/>
      <c r="O40" s="479"/>
      <c r="P40" s="470"/>
      <c r="Q40" s="470"/>
      <c r="R40" s="470"/>
      <c r="S40" s="476"/>
      <c r="T40" s="476"/>
      <c r="U40" s="476"/>
      <c r="V40" s="470"/>
      <c r="W40" s="480"/>
      <c r="X40" s="481"/>
      <c r="Y40" s="482"/>
      <c r="Z40" s="483"/>
      <c r="AA40" s="484"/>
      <c r="AB40" s="484"/>
      <c r="AC40" s="485"/>
      <c r="AD40" s="486"/>
      <c r="AE40" s="477"/>
      <c r="AF40" s="477"/>
      <c r="AG40" s="476"/>
      <c r="AH40" s="476"/>
      <c r="AI40" s="476"/>
      <c r="AJ40" s="477"/>
      <c r="AL40" s="75"/>
      <c r="AM40" s="75"/>
      <c r="AN40" s="75"/>
      <c r="AO40" s="75"/>
      <c r="AP40" s="75"/>
      <c r="AQ40" s="75"/>
      <c r="AR40" s="75"/>
      <c r="AS40" s="75"/>
    </row>
    <row r="48" spans="1:49" ht="21">
      <c r="B48" s="7"/>
    </row>
    <row r="49" spans="2:17" ht="21">
      <c r="B49" s="7"/>
      <c r="Q49" s="3"/>
    </row>
    <row r="50" spans="2:17">
      <c r="B50" s="134"/>
      <c r="Q50" s="3"/>
    </row>
  </sheetData>
  <mergeCells count="89">
    <mergeCell ref="A1:AJ1"/>
    <mergeCell ref="I2:K2"/>
    <mergeCell ref="W2:Y2"/>
    <mergeCell ref="AD2:AF2"/>
    <mergeCell ref="B3:C3"/>
    <mergeCell ref="D3:H3"/>
    <mergeCell ref="I3:J3"/>
    <mergeCell ref="K3:O3"/>
    <mergeCell ref="P3:Q3"/>
    <mergeCell ref="R3:V3"/>
    <mergeCell ref="AD3:AE3"/>
    <mergeCell ref="AF3:AJ3"/>
    <mergeCell ref="W3:X3"/>
    <mergeCell ref="Y3:AC3"/>
    <mergeCell ref="AD7:AD11"/>
    <mergeCell ref="A5:A6"/>
    <mergeCell ref="B5:B6"/>
    <mergeCell ref="I5:I6"/>
    <mergeCell ref="P5:P11"/>
    <mergeCell ref="W5:W6"/>
    <mergeCell ref="AD5:AD6"/>
    <mergeCell ref="A7:A11"/>
    <mergeCell ref="B7:B11"/>
    <mergeCell ref="W7:W11"/>
    <mergeCell ref="I7:I16"/>
    <mergeCell ref="A12:A16"/>
    <mergeCell ref="B12:B16"/>
    <mergeCell ref="A17:A21"/>
    <mergeCell ref="B17:B21"/>
    <mergeCell ref="I17:I21"/>
    <mergeCell ref="J18:J21"/>
    <mergeCell ref="AE18:AE21"/>
    <mergeCell ref="P19:P26"/>
    <mergeCell ref="P12:P18"/>
    <mergeCell ref="W12:W16"/>
    <mergeCell ref="AD12:AD16"/>
    <mergeCell ref="X18:X21"/>
    <mergeCell ref="AD17:AD21"/>
    <mergeCell ref="W17:W21"/>
    <mergeCell ref="BF22:BF26"/>
    <mergeCell ref="A29:A36"/>
    <mergeCell ref="B29:C29"/>
    <mergeCell ref="I29:J29"/>
    <mergeCell ref="P29:Q29"/>
    <mergeCell ref="W29:X29"/>
    <mergeCell ref="AD29:AE29"/>
    <mergeCell ref="B30:C30"/>
    <mergeCell ref="I30:J30"/>
    <mergeCell ref="P30:Q30"/>
    <mergeCell ref="A22:A26"/>
    <mergeCell ref="B22:B26"/>
    <mergeCell ref="I22:I26"/>
    <mergeCell ref="W22:W26"/>
    <mergeCell ref="AD22:AD26"/>
    <mergeCell ref="BB22:BB26"/>
    <mergeCell ref="W30:X30"/>
    <mergeCell ref="AD30:AE30"/>
    <mergeCell ref="B31:C31"/>
    <mergeCell ref="I31:J31"/>
    <mergeCell ref="P31:Q31"/>
    <mergeCell ref="W31:X31"/>
    <mergeCell ref="AD31:AE31"/>
    <mergeCell ref="B33:C33"/>
    <mergeCell ref="I33:J33"/>
    <mergeCell ref="B32:C32"/>
    <mergeCell ref="I32:J32"/>
    <mergeCell ref="AD36:AE36"/>
    <mergeCell ref="AD34:AE34"/>
    <mergeCell ref="AD35:AE35"/>
    <mergeCell ref="AD33:AE33"/>
    <mergeCell ref="W33:X33"/>
    <mergeCell ref="P33:Q33"/>
    <mergeCell ref="AD32:AE32"/>
    <mergeCell ref="W32:X32"/>
    <mergeCell ref="P32:Q32"/>
    <mergeCell ref="B34:C34"/>
    <mergeCell ref="I34:J34"/>
    <mergeCell ref="P34:Q34"/>
    <mergeCell ref="W34:X34"/>
    <mergeCell ref="B35:C35"/>
    <mergeCell ref="I35:J35"/>
    <mergeCell ref="P35:Q35"/>
    <mergeCell ref="W35:X35"/>
    <mergeCell ref="A39:X39"/>
    <mergeCell ref="B36:C36"/>
    <mergeCell ref="I36:J36"/>
    <mergeCell ref="P36:Q36"/>
    <mergeCell ref="W36:X36"/>
    <mergeCell ref="A38:K38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7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月菜單</vt:lpstr>
      <vt:lpstr>Sheet1</vt:lpstr>
      <vt:lpstr>Sheet2</vt:lpstr>
      <vt:lpstr>Sheet3</vt:lpstr>
      <vt:lpstr>第1週</vt:lpstr>
      <vt:lpstr>第2週</vt:lpstr>
      <vt:lpstr>第3週</vt:lpstr>
      <vt:lpstr>第4週</vt:lpstr>
      <vt:lpstr>第5週</vt:lpstr>
      <vt:lpstr>月菜單!Print_Area</vt:lpstr>
      <vt:lpstr>第1週!Print_Area</vt:lpstr>
      <vt:lpstr>第2週!Print_Area</vt:lpstr>
      <vt:lpstr>第3週!Print_Area</vt:lpstr>
      <vt:lpstr>第4週!Print_Area</vt:lpstr>
      <vt:lpstr>第5週!Print_Area</vt:lpstr>
    </vt:vector>
  </TitlesOfParts>
  <Company>e-kitchen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2026-05-15T00:53:38Z</cp:lastPrinted>
  <dcterms:created xsi:type="dcterms:W3CDTF">2005-05-16T01:42:21Z</dcterms:created>
  <dcterms:modified xsi:type="dcterms:W3CDTF">2026-05-15T01:17:30Z</dcterms:modified>
</cp:coreProperties>
</file>