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4385" yWindow="-15" windowWidth="14430" windowHeight="11025" tabRatio="697" activeTab="8"/>
  </bookViews>
  <sheets>
    <sheet name="月菜單" sheetId="12" r:id="rId1"/>
    <sheet name="第1週" sheetId="8" r:id="rId2"/>
    <sheet name="Sheet1" sheetId="4" state="hidden" r:id="rId3"/>
    <sheet name="Sheet2" sheetId="5" state="hidden" r:id="rId4"/>
    <sheet name="Sheet3" sheetId="6" state="hidden" r:id="rId5"/>
    <sheet name="第2週" sheetId="14" r:id="rId6"/>
    <sheet name="第3週" sheetId="15" r:id="rId7"/>
    <sheet name="第4週" sheetId="19" r:id="rId8"/>
    <sheet name="第5週" sheetId="20" r:id="rId9"/>
  </sheets>
  <externalReferences>
    <externalReference r:id="rId10"/>
    <externalReference r:id="rId11"/>
  </externalReferences>
  <definedNames>
    <definedName name="_xlnm.Print_Area" localSheetId="0">月菜單!$A$1:$O$27</definedName>
    <definedName name="_xlnm.Print_Area" localSheetId="1">第1週!$A$1:$AJ$40</definedName>
    <definedName name="_xlnm.Print_Area" localSheetId="5">第2週!$A$1:$AJ$40</definedName>
    <definedName name="_xlnm.Print_Area" localSheetId="6">第3週!$A$1:$AJ$40</definedName>
    <definedName name="_xlnm.Print_Area" localSheetId="7">第4週!$A$1:$AJ$39</definedName>
    <definedName name="_xlnm.Print_Area" localSheetId="8">第5週!$A$1:$AJ$40</definedName>
    <definedName name="湯品">[1]菜單!$F$2:$F$46</definedName>
    <definedName name="湯食">[1]菜單!$G$2:$G$51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5" i="19" l="1"/>
  <c r="AA5" i="19" s="1"/>
  <c r="AA29" i="19" s="1"/>
  <c r="Y30" i="19" s="1"/>
  <c r="Y6" i="19"/>
  <c r="AA6" i="19" s="1"/>
  <c r="Y7" i="19"/>
  <c r="AB7" i="19" s="1"/>
  <c r="Y8" i="19"/>
  <c r="AC8" i="19" s="1"/>
  <c r="Y9" i="19"/>
  <c r="AC9" i="19" s="1"/>
  <c r="Y12" i="19"/>
  <c r="AC12" i="19" s="1"/>
  <c r="Y13" i="19"/>
  <c r="AB13" i="19" s="1"/>
  <c r="AB14" i="19"/>
  <c r="Y15" i="19"/>
  <c r="AC15" i="19"/>
  <c r="Y17" i="19"/>
  <c r="AC17" i="19" s="1"/>
  <c r="AC22" i="19"/>
  <c r="AB23" i="19"/>
  <c r="AC24" i="19"/>
  <c r="AC29" i="19" l="1"/>
  <c r="Y32" i="19" s="1"/>
  <c r="AB29" i="19"/>
  <c r="Y31" i="19" s="1"/>
  <c r="Y36" i="19" s="1"/>
  <c r="E22" i="20"/>
  <c r="G24" i="20"/>
  <c r="V24" i="19"/>
  <c r="R7" i="8"/>
  <c r="U22" i="19" l="1"/>
  <c r="AF15" i="15"/>
  <c r="AJ15" i="15" s="1"/>
  <c r="AI14" i="15"/>
  <c r="AF13" i="15"/>
  <c r="AI13" i="15" s="1"/>
  <c r="AF12" i="15"/>
  <c r="AJ12" i="15" s="1"/>
  <c r="Y15" i="15"/>
  <c r="AB15" i="15" s="1"/>
  <c r="Y14" i="15"/>
  <c r="AA14" i="15" s="1"/>
  <c r="Y13" i="15"/>
  <c r="AC13" i="15" s="1"/>
  <c r="Y12" i="15"/>
  <c r="AC12" i="15" s="1"/>
  <c r="AI16" i="14" l="1"/>
  <c r="AI14" i="14"/>
  <c r="AI23" i="14"/>
  <c r="AJ22" i="14"/>
  <c r="M5" i="14"/>
  <c r="N8" i="14"/>
  <c r="U23" i="15"/>
  <c r="V22" i="15"/>
  <c r="F23" i="20"/>
  <c r="H22" i="20"/>
  <c r="H17" i="20"/>
  <c r="H14" i="20"/>
  <c r="G13" i="20"/>
  <c r="G12" i="20"/>
  <c r="F10" i="20"/>
  <c r="H9" i="20"/>
  <c r="H8" i="20"/>
  <c r="G7" i="20"/>
  <c r="AI25" i="19"/>
  <c r="AH24" i="19"/>
  <c r="AJ23" i="19"/>
  <c r="AH22" i="19"/>
  <c r="H8" i="19"/>
  <c r="G7" i="19"/>
  <c r="G13" i="19"/>
  <c r="H12" i="19"/>
  <c r="V15" i="19"/>
  <c r="U14" i="19"/>
  <c r="V13" i="19"/>
  <c r="T12" i="19"/>
  <c r="O19" i="15"/>
  <c r="N18" i="15"/>
  <c r="M17" i="15"/>
  <c r="O14" i="15"/>
  <c r="O13" i="15"/>
  <c r="N12" i="15"/>
  <c r="O11" i="15"/>
  <c r="O10" i="15"/>
  <c r="M8" i="15"/>
  <c r="N7" i="15"/>
  <c r="V15" i="15"/>
  <c r="V14" i="15"/>
  <c r="U13" i="15"/>
  <c r="V12" i="15"/>
  <c r="T10" i="15"/>
  <c r="V9" i="15"/>
  <c r="U8" i="15"/>
  <c r="V7" i="15"/>
  <c r="AB16" i="14"/>
  <c r="AA15" i="14"/>
  <c r="AC14" i="14"/>
  <c r="AA13" i="14"/>
  <c r="AC12" i="14"/>
  <c r="Y9" i="14"/>
  <c r="AC9" i="14" s="1"/>
  <c r="AC8" i="14"/>
  <c r="AB7" i="14"/>
  <c r="G25" i="14"/>
  <c r="H24" i="14"/>
  <c r="H23" i="14"/>
  <c r="H22" i="14"/>
  <c r="U7" i="8"/>
  <c r="R8" i="8"/>
  <c r="T8" i="8" s="1"/>
  <c r="R9" i="8"/>
  <c r="V9" i="8"/>
  <c r="H15" i="8"/>
  <c r="H14" i="8"/>
  <c r="G13" i="8"/>
  <c r="H12" i="8"/>
  <c r="D17" i="12" l="1"/>
  <c r="D16" i="12"/>
  <c r="D15" i="12"/>
  <c r="E13" i="12"/>
  <c r="E7" i="12"/>
  <c r="E6" i="12"/>
  <c r="E5" i="12"/>
  <c r="F3" i="12"/>
  <c r="H20" i="12"/>
  <c r="H19" i="12"/>
  <c r="G19" i="12"/>
  <c r="F19" i="12"/>
  <c r="H14" i="12"/>
  <c r="F14" i="12"/>
  <c r="H9" i="12"/>
  <c r="F9" i="12"/>
  <c r="H4" i="12"/>
  <c r="G4" i="12"/>
  <c r="E9" i="12"/>
  <c r="F4" i="12"/>
  <c r="G23" i="12" l="1"/>
  <c r="F23" i="12"/>
  <c r="E23" i="12"/>
  <c r="D23" i="12"/>
  <c r="C23" i="12"/>
  <c r="G22" i="12"/>
  <c r="G21" i="12"/>
  <c r="G20" i="12"/>
  <c r="G18" i="12"/>
  <c r="F22" i="12"/>
  <c r="F21" i="12"/>
  <c r="F20" i="12"/>
  <c r="F18" i="12"/>
  <c r="E22" i="12"/>
  <c r="E21" i="12"/>
  <c r="E20" i="12"/>
  <c r="D20" i="12"/>
  <c r="E19" i="12"/>
  <c r="E18" i="12"/>
  <c r="D22" i="12"/>
  <c r="D21" i="12"/>
  <c r="D19" i="12"/>
  <c r="D18" i="12"/>
  <c r="C22" i="12"/>
  <c r="C21" i="12"/>
  <c r="C20" i="12"/>
  <c r="C19" i="12"/>
  <c r="C18" i="12"/>
  <c r="G17" i="12"/>
  <c r="G16" i="12"/>
  <c r="G15" i="12"/>
  <c r="G13" i="12"/>
  <c r="F17" i="12"/>
  <c r="F16" i="12"/>
  <c r="F15" i="12"/>
  <c r="F13" i="12"/>
  <c r="E17" i="12"/>
  <c r="E16" i="12"/>
  <c r="E15" i="12"/>
  <c r="E14" i="12"/>
  <c r="D14" i="12"/>
  <c r="D13" i="12"/>
  <c r="C17" i="12"/>
  <c r="C16" i="12"/>
  <c r="C15" i="12"/>
  <c r="C14" i="12"/>
  <c r="C13" i="12"/>
  <c r="G12" i="12"/>
  <c r="G11" i="12"/>
  <c r="G10" i="12"/>
  <c r="G8" i="12"/>
  <c r="F12" i="12"/>
  <c r="F11" i="12"/>
  <c r="F10" i="12"/>
  <c r="F8" i="12"/>
  <c r="E12" i="12"/>
  <c r="E11" i="12"/>
  <c r="E10" i="12"/>
  <c r="E8" i="12"/>
  <c r="D12" i="12"/>
  <c r="D11" i="12"/>
  <c r="D10" i="12"/>
  <c r="D9" i="12"/>
  <c r="D8" i="12"/>
  <c r="C12" i="12"/>
  <c r="C11" i="12"/>
  <c r="C10" i="12"/>
  <c r="C9" i="12"/>
  <c r="C8" i="12"/>
  <c r="G7" i="12"/>
  <c r="G6" i="12"/>
  <c r="G5" i="12"/>
  <c r="G3" i="12"/>
  <c r="F7" i="12"/>
  <c r="F6" i="12"/>
  <c r="F5" i="12"/>
  <c r="E4" i="12"/>
  <c r="E3" i="12"/>
  <c r="D7" i="12"/>
  <c r="D6" i="12"/>
  <c r="D5" i="12"/>
  <c r="D4" i="12"/>
  <c r="D3" i="12"/>
  <c r="C7" i="12"/>
  <c r="C6" i="12"/>
  <c r="C4" i="12"/>
  <c r="C5" i="12"/>
  <c r="C3" i="12"/>
  <c r="L15" i="12"/>
  <c r="AH24" i="8" l="1"/>
  <c r="D15" i="14"/>
  <c r="H15" i="14" s="1"/>
  <c r="D14" i="14"/>
  <c r="H14" i="14" s="1"/>
  <c r="D13" i="14"/>
  <c r="G13" i="14" s="1"/>
  <c r="D12" i="14"/>
  <c r="F12" i="14" s="1"/>
  <c r="AG41" i="8" l="1"/>
  <c r="AG42" i="8"/>
  <c r="AG43" i="8"/>
  <c r="AG44" i="8"/>
  <c r="AG45" i="8"/>
  <c r="AF6" i="14" l="1"/>
  <c r="AH6" i="14" s="1"/>
  <c r="AF5" i="14"/>
  <c r="AH5" i="14" s="1"/>
  <c r="Y6" i="14"/>
  <c r="AA6" i="14" s="1"/>
  <c r="Y5" i="14"/>
  <c r="AA5" i="14" s="1"/>
  <c r="R6" i="14"/>
  <c r="T6" i="14" s="1"/>
  <c r="R5" i="14"/>
  <c r="T5" i="14" s="1"/>
  <c r="D6" i="14"/>
  <c r="F6" i="14" s="1"/>
  <c r="D5" i="14"/>
  <c r="F5" i="14" s="1"/>
  <c r="Y6" i="8"/>
  <c r="AA6" i="8" s="1"/>
  <c r="Y5" i="8"/>
  <c r="AA5" i="8" s="1"/>
  <c r="AF6" i="8"/>
  <c r="AH6" i="8" s="1"/>
  <c r="AF5" i="8"/>
  <c r="AH5" i="8" s="1"/>
  <c r="T6" i="8"/>
  <c r="T5" i="8"/>
  <c r="F6" i="8"/>
  <c r="F5" i="8"/>
  <c r="D6" i="20"/>
  <c r="F6" i="20" s="1"/>
  <c r="D5" i="20"/>
  <c r="F5" i="20" s="1"/>
  <c r="AF6" i="19"/>
  <c r="AH6" i="19" s="1"/>
  <c r="AF5" i="19"/>
  <c r="AH5" i="19" s="1"/>
  <c r="R6" i="19"/>
  <c r="T6" i="19" s="1"/>
  <c r="R5" i="19"/>
  <c r="T5" i="19" s="1"/>
  <c r="D6" i="19"/>
  <c r="F6" i="19" s="1"/>
  <c r="D5" i="19"/>
  <c r="F5" i="19" s="1"/>
  <c r="AF6" i="15"/>
  <c r="AH6" i="15" s="1"/>
  <c r="AF5" i="15"/>
  <c r="AH5" i="15" s="1"/>
  <c r="Y6" i="15"/>
  <c r="AA6" i="15" s="1"/>
  <c r="Y5" i="15"/>
  <c r="AA5" i="15" s="1"/>
  <c r="AF7" i="19"/>
  <c r="AI7" i="19" s="1"/>
  <c r="AF8" i="19"/>
  <c r="AF9" i="19"/>
  <c r="K5" i="19"/>
  <c r="M5" i="19" s="1"/>
  <c r="K15" i="19"/>
  <c r="O15" i="19" s="1"/>
  <c r="K14" i="19"/>
  <c r="O14" i="19" s="1"/>
  <c r="K13" i="19"/>
  <c r="O13" i="19" s="1"/>
  <c r="K12" i="19"/>
  <c r="O12" i="19" s="1"/>
  <c r="K11" i="19"/>
  <c r="N11" i="19" s="1"/>
  <c r="O10" i="19"/>
  <c r="K9" i="19"/>
  <c r="O9" i="19" s="1"/>
  <c r="K8" i="19"/>
  <c r="O8" i="19" s="1"/>
  <c r="K7" i="19"/>
  <c r="N7" i="19" s="1"/>
  <c r="D7" i="15" l="1"/>
  <c r="G7" i="15" s="1"/>
  <c r="D6" i="15"/>
  <c r="F6" i="15" s="1"/>
  <c r="D5" i="15"/>
  <c r="F5" i="15" s="1"/>
  <c r="R12" i="14"/>
  <c r="R13" i="14"/>
  <c r="R14" i="14"/>
  <c r="U14" i="14" s="1"/>
  <c r="R15" i="14"/>
  <c r="Y24" i="14"/>
  <c r="Y23" i="14"/>
  <c r="Y22" i="14"/>
  <c r="AB22" i="14" s="1"/>
  <c r="AC23" i="14"/>
  <c r="R10" i="19"/>
  <c r="R9" i="19"/>
  <c r="T9" i="19" s="1"/>
  <c r="R8" i="19"/>
  <c r="V8" i="19" s="1"/>
  <c r="R7" i="19"/>
  <c r="U7" i="19" s="1"/>
  <c r="R6" i="15"/>
  <c r="V25" i="14"/>
  <c r="U23" i="14"/>
  <c r="V22" i="14"/>
  <c r="Y25" i="15"/>
  <c r="AC25" i="15" s="1"/>
  <c r="Y24" i="15"/>
  <c r="Y23" i="15"/>
  <c r="AB23" i="15" s="1"/>
  <c r="Y22" i="15"/>
  <c r="AC22" i="15" s="1"/>
  <c r="D9" i="8"/>
  <c r="Y11" i="15"/>
  <c r="AC11" i="15" s="1"/>
  <c r="Y10" i="15"/>
  <c r="Y9" i="15"/>
  <c r="Y8" i="15"/>
  <c r="AB8" i="15" s="1"/>
  <c r="Y7" i="15"/>
  <c r="AB7" i="15" s="1"/>
  <c r="AF12" i="19"/>
  <c r="AH12" i="19" s="1"/>
  <c r="AF13" i="19"/>
  <c r="AJ13" i="19" s="1"/>
  <c r="AF14" i="19"/>
  <c r="AJ14" i="19" s="1"/>
  <c r="AF15" i="19"/>
  <c r="AJ15" i="19" s="1"/>
  <c r="AF16" i="19"/>
  <c r="AI16" i="19" s="1"/>
  <c r="AI7" i="14" l="1"/>
  <c r="R11" i="14"/>
  <c r="R10" i="14"/>
  <c r="V9" i="14"/>
  <c r="U8" i="14"/>
  <c r="U7" i="14"/>
  <c r="AF16" i="8" l="1"/>
  <c r="AI16" i="8" s="1"/>
  <c r="AF15" i="8"/>
  <c r="AF14" i="8"/>
  <c r="AJ14" i="8" s="1"/>
  <c r="AF13" i="8"/>
  <c r="AH13" i="8" s="1"/>
  <c r="AF12" i="8"/>
  <c r="AJ12" i="8" s="1"/>
  <c r="R17" i="14"/>
  <c r="V17" i="14" s="1"/>
  <c r="D23" i="19"/>
  <c r="G23" i="19" s="1"/>
  <c r="D22" i="19"/>
  <c r="H22" i="19" s="1"/>
  <c r="G22" i="8"/>
  <c r="D25" i="8"/>
  <c r="D23" i="8"/>
  <c r="H23" i="8" s="1"/>
  <c r="R14" i="8"/>
  <c r="R13" i="8"/>
  <c r="U13" i="8" s="1"/>
  <c r="R12" i="8"/>
  <c r="V12" i="8" s="1"/>
  <c r="AK45" i="8"/>
  <c r="AK44" i="8"/>
  <c r="AJ43" i="8"/>
  <c r="AK42" i="8"/>
  <c r="AK41" i="8"/>
  <c r="D13" i="15"/>
  <c r="F13" i="15" s="1"/>
  <c r="D16" i="15"/>
  <c r="G16" i="15" s="1"/>
  <c r="M17" i="8" l="1"/>
  <c r="K25" i="8"/>
  <c r="AF17" i="19"/>
  <c r="D17" i="19"/>
  <c r="AF10" i="15"/>
  <c r="AJ10" i="15" s="1"/>
  <c r="AF23" i="15"/>
  <c r="AF22" i="15"/>
  <c r="D8" i="15"/>
  <c r="R17" i="19"/>
  <c r="AF17" i="15"/>
  <c r="Y17" i="15"/>
  <c r="R17" i="15"/>
  <c r="D17" i="15"/>
  <c r="D17" i="14"/>
  <c r="N18" i="14"/>
  <c r="N17" i="14"/>
  <c r="AF17" i="14"/>
  <c r="Y17" i="14"/>
  <c r="G29" i="20" l="1"/>
  <c r="D31" i="20" s="1"/>
  <c r="J23" i="12" s="1"/>
  <c r="N17" i="8"/>
  <c r="Y17" i="8" l="1"/>
  <c r="AC17" i="8" s="1"/>
  <c r="R17" i="8"/>
  <c r="V17" i="8" s="1"/>
  <c r="AF17" i="8"/>
  <c r="K23" i="8"/>
  <c r="K22" i="8"/>
  <c r="O22" i="8" s="1"/>
  <c r="R24" i="8"/>
  <c r="R23" i="8"/>
  <c r="R22" i="8"/>
  <c r="V22" i="8" s="1"/>
  <c r="AF22" i="8" l="1"/>
  <c r="AH22" i="8" s="1"/>
  <c r="AF7" i="8"/>
  <c r="AI7" i="8" s="1"/>
  <c r="Y24" i="8"/>
  <c r="Y12" i="8"/>
  <c r="Y13" i="8"/>
  <c r="Y14" i="8"/>
  <c r="Y15" i="8"/>
  <c r="Y22" i="8"/>
  <c r="Y23" i="8"/>
  <c r="AB23" i="8" s="1"/>
  <c r="AB7" i="8"/>
  <c r="K12" i="8"/>
  <c r="K7" i="8"/>
  <c r="D17" i="8"/>
  <c r="D8" i="8"/>
  <c r="D7" i="8"/>
  <c r="G7" i="8" s="1"/>
  <c r="I21" i="12"/>
  <c r="N17" i="19"/>
  <c r="AH23" i="15" l="1"/>
  <c r="AH22" i="15"/>
  <c r="H8" i="15" l="1"/>
  <c r="M5" i="15" l="1"/>
  <c r="L5" i="15"/>
  <c r="T29" i="14"/>
  <c r="R30" i="14" s="1"/>
  <c r="I10" i="12" s="1"/>
  <c r="AH29" i="14"/>
  <c r="AF30" i="14" s="1"/>
  <c r="I12" i="12" s="1"/>
  <c r="F29" i="14"/>
  <c r="D30" i="14" s="1"/>
  <c r="I8" i="12" s="1"/>
  <c r="AJ17" i="8"/>
  <c r="AB15" i="8"/>
  <c r="AA13" i="8"/>
  <c r="AC22" i="8"/>
  <c r="AC14" i="8"/>
  <c r="AC12" i="8"/>
  <c r="AC8" i="8"/>
  <c r="V24" i="8"/>
  <c r="N23" i="8"/>
  <c r="N14" i="8"/>
  <c r="O15" i="8"/>
  <c r="O13" i="8"/>
  <c r="O12" i="8"/>
  <c r="N11" i="8"/>
  <c r="M10" i="8"/>
  <c r="N9" i="8"/>
  <c r="O8" i="8"/>
  <c r="O7" i="8"/>
  <c r="H17" i="8"/>
  <c r="F9" i="8"/>
  <c r="H8" i="8"/>
  <c r="AH29" i="8"/>
  <c r="AF30" i="8" s="1"/>
  <c r="I7" i="12" s="1"/>
  <c r="M5" i="8"/>
  <c r="S28" i="19"/>
  <c r="AJ17" i="19"/>
  <c r="AJ8" i="19"/>
  <c r="T29" i="19"/>
  <c r="R30" i="19" s="1"/>
  <c r="I20" i="12" s="1"/>
  <c r="U18" i="19"/>
  <c r="V17" i="19"/>
  <c r="V29" i="19" s="1"/>
  <c r="R32" i="19" s="1"/>
  <c r="K20" i="12" s="1"/>
  <c r="K25" i="19"/>
  <c r="O25" i="19" s="1"/>
  <c r="K23" i="19"/>
  <c r="M23" i="19" s="1"/>
  <c r="M29" i="19" s="1"/>
  <c r="K30" i="19" s="1"/>
  <c r="I19" i="12" s="1"/>
  <c r="K22" i="19"/>
  <c r="O22" i="19" s="1"/>
  <c r="H17" i="19"/>
  <c r="O29" i="19" l="1"/>
  <c r="K32" i="19" s="1"/>
  <c r="K19" i="12" s="1"/>
  <c r="M29" i="8"/>
  <c r="K30" i="8" s="1"/>
  <c r="I4" i="12" s="1"/>
  <c r="J21" i="12"/>
  <c r="AI29" i="8"/>
  <c r="AF31" i="8" s="1"/>
  <c r="J7" i="12" s="1"/>
  <c r="U29" i="19"/>
  <c r="R31" i="19" s="1"/>
  <c r="J20" i="12" s="1"/>
  <c r="N29" i="19"/>
  <c r="K31" i="19" s="1"/>
  <c r="J19" i="12" s="1"/>
  <c r="AI29" i="19"/>
  <c r="AF31" i="19" s="1"/>
  <c r="J22" i="12" s="1"/>
  <c r="AA29" i="8"/>
  <c r="Y30" i="8" s="1"/>
  <c r="I6" i="12" s="1"/>
  <c r="AJ29" i="19"/>
  <c r="AF32" i="19" s="1"/>
  <c r="K22" i="12" s="1"/>
  <c r="K21" i="12"/>
  <c r="T29" i="8"/>
  <c r="R30" i="8" s="1"/>
  <c r="I5" i="12" s="1"/>
  <c r="AJ29" i="8"/>
  <c r="AF32" i="8" s="1"/>
  <c r="K7" i="12" s="1"/>
  <c r="AB29" i="8"/>
  <c r="Y31" i="8" s="1"/>
  <c r="J6" i="12" s="1"/>
  <c r="AC29" i="8"/>
  <c r="Y32" i="8" s="1"/>
  <c r="K6" i="12" s="1"/>
  <c r="U29" i="8"/>
  <c r="R31" i="8" s="1"/>
  <c r="J5" i="12" s="1"/>
  <c r="V29" i="8"/>
  <c r="R32" i="8" s="1"/>
  <c r="K5" i="12" s="1"/>
  <c r="O29" i="8"/>
  <c r="K32" i="8" s="1"/>
  <c r="K4" i="12" s="1"/>
  <c r="N29" i="8"/>
  <c r="K31" i="8" s="1"/>
  <c r="J4" i="12" s="1"/>
  <c r="AJ17" i="15"/>
  <c r="AF9" i="15"/>
  <c r="AJ9" i="15" s="1"/>
  <c r="AF8" i="15"/>
  <c r="AH8" i="15" s="1"/>
  <c r="AF7" i="15"/>
  <c r="AI7" i="15" s="1"/>
  <c r="D28" i="15"/>
  <c r="AC17" i="15"/>
  <c r="V17" i="15"/>
  <c r="D24" i="15"/>
  <c r="H24" i="15" s="1"/>
  <c r="D23" i="15"/>
  <c r="H23" i="15" s="1"/>
  <c r="D22" i="15"/>
  <c r="G22" i="15" s="1"/>
  <c r="H17" i="15"/>
  <c r="D15" i="15"/>
  <c r="H15" i="15" s="1"/>
  <c r="D14" i="15"/>
  <c r="H14" i="15" s="1"/>
  <c r="D12" i="15"/>
  <c r="H12" i="15" s="1"/>
  <c r="AJ17" i="14" l="1"/>
  <c r="AJ13" i="14"/>
  <c r="AJ12" i="14"/>
  <c r="AC17" i="14"/>
  <c r="N9" i="14"/>
  <c r="M29" i="14"/>
  <c r="K30" i="14" s="1"/>
  <c r="I9" i="12" s="1"/>
  <c r="H17" i="14"/>
  <c r="D10" i="14"/>
  <c r="H10" i="14" s="1"/>
  <c r="D9" i="14"/>
  <c r="D8" i="14"/>
  <c r="G8" i="14" s="1"/>
  <c r="D7" i="14"/>
  <c r="H7" i="14" s="1"/>
  <c r="F29" i="8"/>
  <c r="D30" i="8" s="1"/>
  <c r="I3" i="12" s="1"/>
  <c r="G29" i="8"/>
  <c r="D31" i="8" s="1"/>
  <c r="J3" i="12" s="1"/>
  <c r="H29" i="8"/>
  <c r="D32" i="8" s="1"/>
  <c r="K3" i="12" s="1"/>
  <c r="O29" i="14" l="1"/>
  <c r="K32" i="14" s="1"/>
  <c r="K9" i="12" s="1"/>
  <c r="AI29" i="14"/>
  <c r="AF31" i="14" s="1"/>
  <c r="J12" i="12" s="1"/>
  <c r="G29" i="14"/>
  <c r="D31" i="14" s="1"/>
  <c r="J8" i="12" s="1"/>
  <c r="N29" i="14"/>
  <c r="K31" i="14" s="1"/>
  <c r="J9" i="12" s="1"/>
  <c r="AJ29" i="14"/>
  <c r="AF32" i="14" s="1"/>
  <c r="K12" i="12" s="1"/>
  <c r="H29" i="14"/>
  <c r="D32" i="14" s="1"/>
  <c r="K8" i="12" s="1"/>
  <c r="AF36" i="14" l="1"/>
  <c r="O12" i="12" s="1"/>
  <c r="D36" i="14"/>
  <c r="O8" i="12" s="1"/>
  <c r="F29" i="19" l="1"/>
  <c r="D30" i="19" s="1"/>
  <c r="I18" i="12" s="1"/>
  <c r="K36" i="14" l="1"/>
  <c r="O9" i="12" s="1"/>
  <c r="AA29" i="15" l="1"/>
  <c r="M29" i="15"/>
  <c r="AF36" i="8" l="1"/>
  <c r="O7" i="12" s="1"/>
  <c r="N29" i="15" l="1"/>
  <c r="AI29" i="15" l="1"/>
  <c r="G29" i="15" l="1"/>
  <c r="Y30" i="15" l="1"/>
  <c r="I16" i="12" s="1"/>
  <c r="H29" i="19" l="1"/>
  <c r="D32" i="19" s="1"/>
  <c r="K18" i="12" s="1"/>
  <c r="G29" i="19"/>
  <c r="D31" i="19" s="1"/>
  <c r="J18" i="12" s="1"/>
  <c r="AC29" i="15"/>
  <c r="Y32" i="15" s="1"/>
  <c r="K16" i="12" s="1"/>
  <c r="AB29" i="15"/>
  <c r="Y31" i="15" s="1"/>
  <c r="J16" i="12" s="1"/>
  <c r="Y36" i="15" l="1"/>
  <c r="O16" i="12" s="1"/>
  <c r="O21" i="12"/>
  <c r="K36" i="19"/>
  <c r="O19" i="12" s="1"/>
  <c r="R36" i="19"/>
  <c r="O20" i="12" s="1"/>
  <c r="D36" i="19"/>
  <c r="O18" i="12" s="1"/>
  <c r="D31" i="15"/>
  <c r="J13" i="12" s="1"/>
  <c r="F29" i="15"/>
  <c r="D30" i="15" s="1"/>
  <c r="I13" i="12" s="1"/>
  <c r="H29" i="15" l="1"/>
  <c r="D32" i="15" s="1"/>
  <c r="D36" i="15" l="1"/>
  <c r="O13" i="12" s="1"/>
  <c r="K13" i="12"/>
  <c r="K30" i="15"/>
  <c r="I14" i="12" s="1"/>
  <c r="O29" i="15" l="1"/>
  <c r="K32" i="15" s="1"/>
  <c r="K14" i="12" s="1"/>
  <c r="K31" i="15"/>
  <c r="J14" i="12" s="1"/>
  <c r="U29" i="15"/>
  <c r="R31" i="15" s="1"/>
  <c r="J15" i="12" s="1"/>
  <c r="V29" i="15"/>
  <c r="R32" i="15" s="1"/>
  <c r="K15" i="12" s="1"/>
  <c r="K36" i="15" l="1"/>
  <c r="O14" i="12" s="1"/>
  <c r="AF31" i="15"/>
  <c r="J17" i="12" s="1"/>
  <c r="AJ29" i="15"/>
  <c r="AF32" i="15" s="1"/>
  <c r="K17" i="12" s="1"/>
  <c r="AH29" i="15"/>
  <c r="AF30" i="15" s="1"/>
  <c r="I17" i="12" s="1"/>
  <c r="AF36" i="15" l="1"/>
  <c r="O17" i="12" s="1"/>
  <c r="D36" i="8" l="1"/>
  <c r="O3" i="12" s="1"/>
  <c r="K36" i="8" l="1"/>
  <c r="O4" i="12" s="1"/>
  <c r="Y36" i="8"/>
  <c r="O6" i="12" s="1"/>
  <c r="R36" i="8"/>
  <c r="O5" i="12" s="1"/>
  <c r="R5" i="15" l="1"/>
  <c r="T5" i="15" s="1"/>
  <c r="T6" i="15"/>
  <c r="T29" i="15" l="1"/>
  <c r="R30" i="15" s="1"/>
  <c r="I15" i="12" s="1"/>
  <c r="R36" i="15" l="1"/>
  <c r="O15" i="12" s="1"/>
  <c r="AA29" i="14"/>
  <c r="Y30" i="14" s="1"/>
  <c r="I11" i="12" s="1"/>
  <c r="AC29" i="14" l="1"/>
  <c r="Y32" i="14" s="1"/>
  <c r="K11" i="12" s="1"/>
  <c r="AB29" i="14"/>
  <c r="Y31" i="14" s="1"/>
  <c r="J11" i="12" s="1"/>
  <c r="Y36" i="14" l="1"/>
  <c r="O11" i="12" s="1"/>
  <c r="V15" i="14"/>
  <c r="V13" i="14"/>
  <c r="U12" i="14"/>
  <c r="U29" i="14" s="1"/>
  <c r="R31" i="14" s="1"/>
  <c r="J10" i="12" s="1"/>
  <c r="V29" i="14" l="1"/>
  <c r="R32" i="14" s="1"/>
  <c r="AH29" i="19"/>
  <c r="AF30" i="19" s="1"/>
  <c r="H29" i="20"/>
  <c r="D32" i="20" s="1"/>
  <c r="K23" i="12" s="1"/>
  <c r="AF36" i="19" l="1"/>
  <c r="O22" i="12" s="1"/>
  <c r="I22" i="12"/>
  <c r="R36" i="14"/>
  <c r="O10" i="12" s="1"/>
  <c r="K10" i="12"/>
  <c r="F29" i="20"/>
  <c r="D30" i="20" s="1"/>
  <c r="D36" i="20" l="1"/>
  <c r="O23" i="12" s="1"/>
  <c r="I23" i="12"/>
</calcChain>
</file>

<file path=xl/sharedStrings.xml><?xml version="1.0" encoding="utf-8"?>
<sst xmlns="http://schemas.openxmlformats.org/spreadsheetml/2006/main" count="1017" uniqueCount="368">
  <si>
    <t>其他</t>
  </si>
  <si>
    <t>日期</t>
  </si>
  <si>
    <t>星期</t>
  </si>
  <si>
    <t>主食</t>
  </si>
  <si>
    <t>油脂與堅果種子類(份)</t>
    <phoneticPr fontId="1" type="noConversion"/>
  </si>
  <si>
    <t>乳品類(份)</t>
    <phoneticPr fontId="1" type="noConversion"/>
  </si>
  <si>
    <t>※每週1次有機蔬菜。</t>
    <phoneticPr fontId="1" type="noConversion"/>
  </si>
  <si>
    <t>※每日供應三菜一湯，若遇特殊情形(如颱風天、缺貨、停水【電】)請校方午秘委員允許廠商更改菜單，謝謝!</t>
    <phoneticPr fontId="1" type="noConversion"/>
  </si>
  <si>
    <t>水果</t>
    <phoneticPr fontId="1" type="noConversion"/>
  </si>
  <si>
    <t>其他</t>
    <phoneticPr fontId="1" type="noConversion"/>
  </si>
  <si>
    <t>營養供應比例</t>
    <phoneticPr fontId="1" type="noConversion"/>
  </si>
  <si>
    <t>年級</t>
    <phoneticPr fontId="1" type="noConversion"/>
  </si>
  <si>
    <t>本公司一律使用國產豬、牛肉食材</t>
    <phoneticPr fontId="1" type="noConversion"/>
  </si>
  <si>
    <t>湯</t>
    <phoneticPr fontId="1" type="noConversion"/>
  </si>
  <si>
    <t>蔬菜類(份)</t>
    <phoneticPr fontId="1" type="noConversion"/>
  </si>
  <si>
    <t>副食</t>
    <phoneticPr fontId="1" type="noConversion"/>
  </si>
  <si>
    <t>附註</t>
    <phoneticPr fontId="1" type="noConversion"/>
  </si>
  <si>
    <t>熱量(kcal)</t>
    <phoneticPr fontId="1" type="noConversion"/>
  </si>
  <si>
    <t>項目</t>
    <phoneticPr fontId="1" type="noConversion"/>
  </si>
  <si>
    <t>副 食一</t>
  </si>
  <si>
    <t>副 食二</t>
  </si>
  <si>
    <t>湯</t>
  </si>
  <si>
    <t>糙米飯</t>
    <phoneticPr fontId="1" type="noConversion"/>
  </si>
  <si>
    <t xml:space="preserve"> 星期五</t>
  </si>
  <si>
    <t>食材</t>
    <phoneticPr fontId="1" type="noConversion"/>
  </si>
  <si>
    <t>豆魚蛋肉類(份)</t>
  </si>
  <si>
    <t>菜名/烹調法</t>
  </si>
  <si>
    <t>材料</t>
  </si>
  <si>
    <t>水果</t>
  </si>
  <si>
    <t>年級</t>
    <phoneticPr fontId="1" type="noConversion"/>
  </si>
  <si>
    <t>副 食三</t>
    <phoneticPr fontId="1" type="noConversion"/>
  </si>
  <si>
    <t>全榖雜糧類(份)</t>
    <phoneticPr fontId="1" type="noConversion"/>
  </si>
  <si>
    <t>熱量(大卡)</t>
    <phoneticPr fontId="1" type="noConversion"/>
  </si>
  <si>
    <t>2.5</t>
    <phoneticPr fontId="1" type="noConversion"/>
  </si>
  <si>
    <t>菜名/烹調法</t>
    <phoneticPr fontId="1" type="noConversion"/>
  </si>
  <si>
    <t>食材</t>
    <phoneticPr fontId="1" type="noConversion"/>
  </si>
  <si>
    <t>學校採購量(kg)</t>
    <phoneticPr fontId="1" type="noConversion"/>
  </si>
  <si>
    <t>2.5</t>
    <phoneticPr fontId="1" type="noConversion"/>
  </si>
  <si>
    <t>水果</t>
    <phoneticPr fontId="1" type="noConversion"/>
  </si>
  <si>
    <t>年級</t>
    <phoneticPr fontId="1" type="noConversion"/>
  </si>
  <si>
    <t>全榖雜糧類(份)</t>
    <phoneticPr fontId="1" type="noConversion"/>
  </si>
  <si>
    <t>豆魚蛋肉類(份)</t>
    <phoneticPr fontId="1" type="noConversion"/>
  </si>
  <si>
    <t>副 食二</t>
    <phoneticPr fontId="1" type="noConversion"/>
  </si>
  <si>
    <t>1份</t>
    <phoneticPr fontId="1" type="noConversion"/>
  </si>
  <si>
    <t>乳品類(份)</t>
    <phoneticPr fontId="1" type="noConversion"/>
  </si>
  <si>
    <t>油脂與堅果種子類(份)</t>
    <phoneticPr fontId="1" type="noConversion"/>
  </si>
  <si>
    <t>水果</t>
    <phoneticPr fontId="1" type="noConversion"/>
  </si>
  <si>
    <t>二</t>
    <phoneticPr fontId="1" type="noConversion"/>
  </si>
  <si>
    <t>三</t>
    <phoneticPr fontId="1" type="noConversion"/>
  </si>
  <si>
    <t>一</t>
    <phoneticPr fontId="1" type="noConversion"/>
  </si>
  <si>
    <t>日期</t>
    <phoneticPr fontId="1" type="noConversion"/>
  </si>
  <si>
    <t>日期</t>
    <phoneticPr fontId="1" type="noConversion"/>
  </si>
  <si>
    <t>星期三</t>
    <phoneticPr fontId="1" type="noConversion"/>
  </si>
  <si>
    <r>
      <t xml:space="preserve"> </t>
    </r>
    <r>
      <rPr>
        <sz val="12"/>
        <rFont val="細明體"/>
        <family val="3"/>
        <charset val="136"/>
      </rPr>
      <t>星期二</t>
    </r>
  </si>
  <si>
    <r>
      <t xml:space="preserve"> </t>
    </r>
    <r>
      <rPr>
        <sz val="12"/>
        <rFont val="細明體"/>
        <family val="3"/>
        <charset val="136"/>
      </rPr>
      <t>星期四</t>
    </r>
  </si>
  <si>
    <t>熱量(大卡)</t>
    <phoneticPr fontId="1" type="noConversion"/>
  </si>
  <si>
    <t xml:space="preserve"> 水果類(份)</t>
    <phoneticPr fontId="1" type="noConversion"/>
  </si>
  <si>
    <t>糙米</t>
  </si>
  <si>
    <t>c</t>
    <phoneticPr fontId="1" type="noConversion"/>
  </si>
  <si>
    <t>p</t>
    <phoneticPr fontId="1" type="noConversion"/>
  </si>
  <si>
    <t>v</t>
    <phoneticPr fontId="1" type="noConversion"/>
  </si>
  <si>
    <t>2.5</t>
    <phoneticPr fontId="1" type="noConversion"/>
  </si>
  <si>
    <t>2.5</t>
    <phoneticPr fontId="1" type="noConversion"/>
  </si>
  <si>
    <t xml:space="preserve">  </t>
    <phoneticPr fontId="1" type="noConversion"/>
  </si>
  <si>
    <t>乳品類(份)</t>
    <phoneticPr fontId="1" type="noConversion"/>
  </si>
  <si>
    <t>全穀根莖類(份)</t>
    <phoneticPr fontId="1" type="noConversion"/>
  </si>
  <si>
    <t>四</t>
    <phoneticPr fontId="1" type="noConversion"/>
  </si>
  <si>
    <t>五</t>
    <phoneticPr fontId="1" type="noConversion"/>
  </si>
  <si>
    <t>白米</t>
  </si>
  <si>
    <t>有機蔬菜</t>
  </si>
  <si>
    <t>2.3</t>
    <phoneticPr fontId="1" type="noConversion"/>
  </si>
  <si>
    <t>2.5</t>
    <phoneticPr fontId="1" type="noConversion"/>
  </si>
  <si>
    <t>白米</t>
    <phoneticPr fontId="1" type="noConversion"/>
  </si>
  <si>
    <t>牛奶</t>
    <phoneticPr fontId="1" type="noConversion"/>
  </si>
  <si>
    <t>年級</t>
    <phoneticPr fontId="1" type="noConversion"/>
  </si>
  <si>
    <t>全榖雜糧類(份)</t>
    <phoneticPr fontId="1" type="noConversion"/>
  </si>
  <si>
    <t xml:space="preserve"> 星期四</t>
    <phoneticPr fontId="1" type="noConversion"/>
  </si>
  <si>
    <t>糙米</t>
    <phoneticPr fontId="1" type="noConversion"/>
  </si>
  <si>
    <t>洋蔥</t>
  </si>
  <si>
    <t>供應廠商:晶品食品有限公司</t>
  </si>
  <si>
    <t>供應廠商:晶品食品有限公司</t>
    <phoneticPr fontId="1" type="noConversion"/>
  </si>
  <si>
    <t>人</t>
    <phoneticPr fontId="1" type="noConversion"/>
  </si>
  <si>
    <t>學校採購量(kg)</t>
    <phoneticPr fontId="1" type="noConversion"/>
  </si>
  <si>
    <t>每人(g)</t>
    <phoneticPr fontId="1" type="noConversion"/>
  </si>
  <si>
    <t>水果類(份)</t>
    <phoneticPr fontId="1" type="noConversion"/>
  </si>
  <si>
    <t>香菇</t>
  </si>
  <si>
    <t>九層塔</t>
  </si>
  <si>
    <t xml:space="preserve"> 星期一</t>
    <phoneticPr fontId="1" type="noConversion"/>
  </si>
  <si>
    <t xml:space="preserve"> 星期二</t>
  </si>
  <si>
    <t xml:space="preserve"> 星期四</t>
  </si>
  <si>
    <t>每人(g)</t>
  </si>
  <si>
    <t>馬鈴薯</t>
  </si>
  <si>
    <t>紅蘿蔔</t>
  </si>
  <si>
    <t>高麗菜</t>
  </si>
  <si>
    <t>豆腐</t>
  </si>
  <si>
    <t>青椒</t>
  </si>
  <si>
    <t>青葱</t>
  </si>
  <si>
    <t>肉絲</t>
  </si>
  <si>
    <t>雞蛋</t>
  </si>
  <si>
    <t>水鯊魚</t>
  </si>
  <si>
    <t>小黃瓜</t>
  </si>
  <si>
    <t>白芝麻</t>
  </si>
  <si>
    <t>玉米粒</t>
  </si>
  <si>
    <t>毛豆</t>
  </si>
  <si>
    <t>米血</t>
  </si>
  <si>
    <t>彩椒</t>
  </si>
  <si>
    <t>杏鮑菇</t>
  </si>
  <si>
    <t>豆芽菜</t>
  </si>
  <si>
    <t>魚丸</t>
  </si>
  <si>
    <t>金針菇</t>
  </si>
  <si>
    <t>味噌</t>
  </si>
  <si>
    <t>蕃茄</t>
  </si>
  <si>
    <t>冬粉</t>
  </si>
  <si>
    <t>黑輪</t>
  </si>
  <si>
    <t>大骨</t>
  </si>
  <si>
    <t>排骨</t>
  </si>
  <si>
    <t>糙米飯</t>
  </si>
  <si>
    <t>咖哩雞</t>
  </si>
  <si>
    <t>絞肉</t>
  </si>
  <si>
    <t>蔥末</t>
  </si>
  <si>
    <t>玉米炒肉末</t>
  </si>
  <si>
    <t>芹菜</t>
  </si>
  <si>
    <t>白米飯</t>
  </si>
  <si>
    <t>胡瓜</t>
  </si>
  <si>
    <t>胡瓜魚丸湯</t>
  </si>
  <si>
    <t>枸杞</t>
  </si>
  <si>
    <t>筍干</t>
  </si>
  <si>
    <t>胡蘿蔔</t>
  </si>
  <si>
    <t>香菇雞湯</t>
  </si>
  <si>
    <t>香酥魚片</t>
  </si>
  <si>
    <t>彩椒杏鮑菇</t>
  </si>
  <si>
    <t>綠豆蒜</t>
  </si>
  <si>
    <t>薑片</t>
  </si>
  <si>
    <t>香菇燴雞</t>
  </si>
  <si>
    <t>海帶芽</t>
  </si>
  <si>
    <t>木耳</t>
  </si>
  <si>
    <t>冬瓜</t>
  </si>
  <si>
    <t>鮮奶</t>
  </si>
  <si>
    <t>宮保雞丁</t>
  </si>
  <si>
    <t>蔥油雞</t>
  </si>
  <si>
    <t>白米飯</t>
    <phoneticPr fontId="1" type="noConversion"/>
  </si>
  <si>
    <t>魚丁</t>
  </si>
  <si>
    <t>絲瓜麵線</t>
  </si>
  <si>
    <t>絲瓜</t>
  </si>
  <si>
    <t>薑絲</t>
  </si>
  <si>
    <t>鹽酥雞</t>
  </si>
  <si>
    <t>紅蘿蔔炒蛋</t>
  </si>
  <si>
    <t>紫米桂圓湯</t>
  </si>
  <si>
    <t>紫米</t>
  </si>
  <si>
    <t>桂圓</t>
  </si>
  <si>
    <t>三杯雞</t>
  </si>
  <si>
    <t>小魚干</t>
  </si>
  <si>
    <t>味噌豆腐湯</t>
  </si>
  <si>
    <t>麻婆豆腐</t>
  </si>
  <si>
    <t>食材</t>
  </si>
  <si>
    <t>c</t>
  </si>
  <si>
    <t>p</t>
  </si>
  <si>
    <t>v</t>
  </si>
  <si>
    <t>蜜汁雞丁</t>
  </si>
  <si>
    <t>筍干燒雞</t>
    <phoneticPr fontId="1" type="noConversion"/>
  </si>
  <si>
    <t>豆奶</t>
  </si>
  <si>
    <t>雞胸丁</t>
  </si>
  <si>
    <t>青蔥</t>
  </si>
  <si>
    <t>薑母</t>
  </si>
  <si>
    <t>雞排丁</t>
  </si>
  <si>
    <t>光雞丁</t>
  </si>
  <si>
    <t>辣椒</t>
  </si>
  <si>
    <t>炸豆包</t>
  </si>
  <si>
    <t>山東白菜</t>
  </si>
  <si>
    <t>排丁</t>
  </si>
  <si>
    <t>豆干片</t>
  </si>
  <si>
    <t>胸丁</t>
  </si>
  <si>
    <t>45盒</t>
  </si>
  <si>
    <t>適量</t>
  </si>
  <si>
    <t>雞胸肉丁</t>
  </si>
  <si>
    <t>豆乾丁</t>
  </si>
  <si>
    <t>油花生</t>
  </si>
  <si>
    <t>檸檬汁</t>
  </si>
  <si>
    <t>薑</t>
  </si>
  <si>
    <t>蘿蔔</t>
  </si>
  <si>
    <t>排骨蘿蔔湯</t>
  </si>
  <si>
    <t>蔬菜瘦肉粥</t>
  </si>
  <si>
    <t>白麵線</t>
  </si>
  <si>
    <t>6支</t>
  </si>
  <si>
    <t>酸菜絲</t>
  </si>
  <si>
    <t>白糯米</t>
  </si>
  <si>
    <t>玉米濃湯粉</t>
  </si>
  <si>
    <t>豆豉</t>
  </si>
  <si>
    <t>1包</t>
  </si>
  <si>
    <t>有機蔬菜</t>
    <phoneticPr fontId="1" type="noConversion"/>
  </si>
  <si>
    <t>光雞丁</t>
    <phoneticPr fontId="1" type="noConversion"/>
  </si>
  <si>
    <t>65盒</t>
    <phoneticPr fontId="1" type="noConversion"/>
  </si>
  <si>
    <t>白菜燴馬鈴薯</t>
    <phoneticPr fontId="1" type="noConversion"/>
  </si>
  <si>
    <t>鮮肉包(蒸)</t>
    <phoneticPr fontId="1" type="noConversion"/>
  </si>
  <si>
    <t>有機蔬菜</t>
    <phoneticPr fontId="1" type="noConversion"/>
  </si>
  <si>
    <t>適量</t>
    <phoneticPr fontId="1" type="noConversion"/>
  </si>
  <si>
    <t xml:space="preserve"> 星期三</t>
    <phoneticPr fontId="1" type="noConversion"/>
  </si>
  <si>
    <t>牛奶</t>
    <phoneticPr fontId="1" type="noConversion"/>
  </si>
  <si>
    <t>200ml</t>
    <phoneticPr fontId="1" type="noConversion"/>
  </si>
  <si>
    <t>胸肉丁</t>
    <phoneticPr fontId="1" type="noConversion"/>
  </si>
  <si>
    <t>枸杞銀蘿湯</t>
    <phoneticPr fontId="1" type="noConversion"/>
  </si>
  <si>
    <t>蘿蔔</t>
    <phoneticPr fontId="1" type="noConversion"/>
  </si>
  <si>
    <t>海芽豆腐湯</t>
    <phoneticPr fontId="1" type="noConversion"/>
  </si>
  <si>
    <t>木耳</t>
    <phoneticPr fontId="1" type="noConversion"/>
  </si>
  <si>
    <t>屏東縣林邊國民中學 115年11月第五週學生午餐食譜(自設廚房)</t>
    <phoneticPr fontId="1" type="noConversion"/>
  </si>
  <si>
    <t>馬鈴薯</t>
    <phoneticPr fontId="1" type="noConversion"/>
  </si>
  <si>
    <t>黑輪蘿蔔湯</t>
    <phoneticPr fontId="1" type="noConversion"/>
  </si>
  <si>
    <t>大黃瓜排骨湯</t>
    <phoneticPr fontId="1" type="noConversion"/>
  </si>
  <si>
    <t>香菇炒土豆條(炒)</t>
    <phoneticPr fontId="1" type="noConversion"/>
  </si>
  <si>
    <t>香菇</t>
    <phoneticPr fontId="1" type="noConversion"/>
  </si>
  <si>
    <t>青椒</t>
    <phoneticPr fontId="1" type="noConversion"/>
  </si>
  <si>
    <t>紅椒</t>
    <phoneticPr fontId="1" type="noConversion"/>
  </si>
  <si>
    <t>肉絲</t>
    <phoneticPr fontId="1" type="noConversion"/>
  </si>
  <si>
    <t>水果</t>
    <phoneticPr fontId="1" type="noConversion"/>
  </si>
  <si>
    <t>1份</t>
    <phoneticPr fontId="1" type="noConversion"/>
  </si>
  <si>
    <t>大黃瓜</t>
  </si>
  <si>
    <t>龍骨</t>
    <phoneticPr fontId="1" type="noConversion"/>
  </si>
  <si>
    <t>芹菜</t>
    <phoneticPr fontId="1" type="noConversion"/>
  </si>
  <si>
    <t>黑胡椒油豆腐(炒)</t>
    <phoneticPr fontId="1" type="noConversion"/>
  </si>
  <si>
    <t>油豆腐</t>
  </si>
  <si>
    <t>彩椒</t>
    <phoneticPr fontId="1" type="noConversion"/>
  </si>
  <si>
    <t>絞肉</t>
    <phoneticPr fontId="1" type="noConversion"/>
  </si>
  <si>
    <t>洋蔥</t>
    <phoneticPr fontId="1" type="noConversion"/>
  </si>
  <si>
    <t>大滷菜</t>
    <phoneticPr fontId="1" type="noConversion"/>
  </si>
  <si>
    <t>玉米塊</t>
  </si>
  <si>
    <t>小豆皮</t>
  </si>
  <si>
    <t>豆鼓肉片(炒)</t>
    <phoneticPr fontId="1" type="noConversion"/>
  </si>
  <si>
    <t>肉片</t>
    <phoneticPr fontId="1" type="noConversion"/>
  </si>
  <si>
    <t>肉絲炒飯</t>
    <phoneticPr fontId="1" type="noConversion"/>
  </si>
  <si>
    <t>屏東縣林邊國民中學 115年11月第一週學生午餐食譜(自設廚房)</t>
    <phoneticPr fontId="1" type="noConversion"/>
  </si>
  <si>
    <t>海鮮肉燥</t>
    <phoneticPr fontId="1" type="noConversion"/>
  </si>
  <si>
    <t>豬絞肉</t>
  </si>
  <si>
    <t>紅蔥頭</t>
  </si>
  <si>
    <t>乾香菇</t>
  </si>
  <si>
    <t>番茄</t>
  </si>
  <si>
    <t>螞蟻上樹</t>
    <phoneticPr fontId="1" type="noConversion"/>
  </si>
  <si>
    <t>瓜子雞湯</t>
  </si>
  <si>
    <t>醬瓜</t>
  </si>
  <si>
    <t>雞翅</t>
  </si>
  <si>
    <t>蔥</t>
  </si>
  <si>
    <t>香酥雞翅(炸)</t>
    <phoneticPr fontId="1" type="noConversion"/>
  </si>
  <si>
    <t>筍片雞湯</t>
    <phoneticPr fontId="1" type="noConversion"/>
  </si>
  <si>
    <t>竹筍片</t>
    <phoneticPr fontId="1" type="noConversion"/>
  </si>
  <si>
    <t>雞胸丁</t>
    <phoneticPr fontId="1" type="noConversion"/>
  </si>
  <si>
    <t>屏東縣林邊國民中學 115年11月第三週學生午餐食譜(自設廚房)</t>
    <phoneticPr fontId="1" type="noConversion"/>
  </si>
  <si>
    <t>麵食</t>
    <phoneticPr fontId="1" type="noConversion"/>
  </si>
  <si>
    <t>鮮蔬炒麵</t>
    <phoneticPr fontId="1" type="noConversion"/>
  </si>
  <si>
    <t>牛排麵</t>
    <phoneticPr fontId="1" type="noConversion"/>
  </si>
  <si>
    <t>屏東縣林邊國民中學 115年11月第四週學生午餐食譜(自設廚房)</t>
    <phoneticPr fontId="1" type="noConversion"/>
  </si>
  <si>
    <t>屏東縣林邊國民中學 115年11月第二週學生午餐食譜(自設廚房)</t>
    <phoneticPr fontId="1" type="noConversion"/>
  </si>
  <si>
    <t>白蘿蔔</t>
  </si>
  <si>
    <t>11/2</t>
    <phoneticPr fontId="1" type="noConversion"/>
  </si>
  <si>
    <t>11/3</t>
  </si>
  <si>
    <t>11/4</t>
  </si>
  <si>
    <t>11/5</t>
  </si>
  <si>
    <t>11/6</t>
  </si>
  <si>
    <t>11/10</t>
  </si>
  <si>
    <t>11/11</t>
    <phoneticPr fontId="1" type="noConversion"/>
  </si>
  <si>
    <t>11/12</t>
    <phoneticPr fontId="1" type="noConversion"/>
  </si>
  <si>
    <t>11/16</t>
    <phoneticPr fontId="1" type="noConversion"/>
  </si>
  <si>
    <t>11/17</t>
  </si>
  <si>
    <t>11/18</t>
  </si>
  <si>
    <t>11/19</t>
  </si>
  <si>
    <t>11/20</t>
  </si>
  <si>
    <t>11/23</t>
    <phoneticPr fontId="1" type="noConversion"/>
  </si>
  <si>
    <t>11/24</t>
  </si>
  <si>
    <t>11/25</t>
  </si>
  <si>
    <t>11/26</t>
  </si>
  <si>
    <t>11/27</t>
  </si>
  <si>
    <t>11/30</t>
    <phoneticPr fontId="1" type="noConversion"/>
  </si>
  <si>
    <t>11/9</t>
    <phoneticPr fontId="1" type="noConversion"/>
  </si>
  <si>
    <t>11/13</t>
    <phoneticPr fontId="1" type="noConversion"/>
  </si>
  <si>
    <t xml:space="preserve">午餐秘書: </t>
    <phoneticPr fontId="1" type="noConversion"/>
  </si>
  <si>
    <t>主任:</t>
    <phoneticPr fontId="1" type="noConversion"/>
  </si>
  <si>
    <t xml:space="preserve">                      </t>
    <phoneticPr fontId="1" type="noConversion"/>
  </si>
  <si>
    <t>校長:</t>
    <phoneticPr fontId="1" type="noConversion"/>
  </si>
  <si>
    <t>本公司一律使用國產豬、牛肉食材</t>
    <phoneticPr fontId="1" type="noConversion"/>
  </si>
  <si>
    <t>※每日供應三菜一湯，若遇特殊情形(如颱風天、缺貨、停水【電】)請校方午秘委員允許廠商更改菜單，謝謝!</t>
    <phoneticPr fontId="1" type="noConversion"/>
  </si>
  <si>
    <t>※每週1次有機蔬菜。</t>
    <phoneticPr fontId="1" type="noConversion"/>
  </si>
  <si>
    <t>粉圓</t>
  </si>
  <si>
    <t>學校採購量(kg)</t>
    <phoneticPr fontId="1" type="noConversion"/>
  </si>
  <si>
    <t>廠商電話:08-7369730</t>
  </si>
  <si>
    <t xml:space="preserve">供應人數：      </t>
    <phoneticPr fontId="1" type="noConversion"/>
  </si>
  <si>
    <t>營養師:陳采瑜</t>
    <phoneticPr fontId="1" type="noConversion"/>
  </si>
  <si>
    <t>晶品食品有限公司 屏東縣林邊國民中學  115年11月  午餐菜單   (本校一律使用國產豬肉食材)</t>
    <phoneticPr fontId="1" type="noConversion"/>
  </si>
  <si>
    <t>蕃茄蔬菜湯</t>
    <phoneticPr fontId="1" type="noConversion"/>
  </si>
  <si>
    <t>冬瓜排骨湯</t>
  </si>
  <si>
    <t>魚丸</t>
    <phoneticPr fontId="1" type="noConversion"/>
  </si>
  <si>
    <t>花枝</t>
    <phoneticPr fontId="1" type="noConversion"/>
  </si>
  <si>
    <t>絲瓜</t>
    <phoneticPr fontId="1" type="noConversion"/>
  </si>
  <si>
    <t>紅蔥頭</t>
    <phoneticPr fontId="1" type="noConversion"/>
  </si>
  <si>
    <t>芹菜</t>
    <phoneticPr fontId="1" type="noConversion"/>
  </si>
  <si>
    <t>海帶芽</t>
    <phoneticPr fontId="1" type="noConversion"/>
  </si>
  <si>
    <t>高麗菜</t>
    <phoneticPr fontId="1" type="noConversion"/>
  </si>
  <si>
    <t>茶碗蒸</t>
    <phoneticPr fontId="1" type="noConversion"/>
  </si>
  <si>
    <t>香菇</t>
    <phoneticPr fontId="1" type="noConversion"/>
  </si>
  <si>
    <t>毛豆</t>
    <phoneticPr fontId="1" type="noConversion"/>
  </si>
  <si>
    <t>紅蘿蔔</t>
    <phoneticPr fontId="1" type="noConversion"/>
  </si>
  <si>
    <t>泰式打拋肉</t>
    <phoneticPr fontId="1" type="noConversion"/>
  </si>
  <si>
    <t>芹菜黑輪（拌）</t>
  </si>
  <si>
    <t>甜薯</t>
  </si>
  <si>
    <t>每人一支</t>
  </si>
  <si>
    <t>豆干絲</t>
  </si>
  <si>
    <t>豆瓣醬</t>
  </si>
  <si>
    <t>香酥雞翅</t>
    <phoneticPr fontId="1" type="noConversion"/>
  </si>
  <si>
    <t>青花椰</t>
  </si>
  <si>
    <t>雞腿丁</t>
  </si>
  <si>
    <t>保久乳</t>
    <phoneticPr fontId="1" type="noConversion"/>
  </si>
  <si>
    <t>高麗菜</t>
    <phoneticPr fontId="1" type="noConversion"/>
  </si>
  <si>
    <t>沙茶炒滷味</t>
  </si>
  <si>
    <t>米血/20</t>
  </si>
  <si>
    <t>豆干</t>
  </si>
  <si>
    <t>海帶節</t>
  </si>
  <si>
    <t>沙茶醬</t>
  </si>
  <si>
    <t>玉米炒蛋(炒)</t>
    <phoneticPr fontId="1" type="noConversion"/>
  </si>
  <si>
    <t>玉米</t>
  </si>
  <si>
    <t>紅蘿蔔丁</t>
  </si>
  <si>
    <t>冬瓜燜肉(煮)</t>
    <phoneticPr fontId="1" type="noConversion"/>
  </si>
  <si>
    <t>紅燒雞丁</t>
    <phoneticPr fontId="1" type="noConversion"/>
  </si>
  <si>
    <t>玉米濃湯</t>
  </si>
  <si>
    <t>絞肉</t>
    <phoneticPr fontId="1" type="noConversion"/>
  </si>
  <si>
    <t>蕃茄</t>
    <phoneticPr fontId="1" type="noConversion"/>
  </si>
  <si>
    <t>九層塔</t>
    <phoneticPr fontId="1" type="noConversion"/>
  </si>
  <si>
    <t>蔥油雞（蒸）</t>
  </si>
  <si>
    <t>116盒</t>
    <phoneticPr fontId="1" type="noConversion"/>
  </si>
  <si>
    <t>)</t>
    <phoneticPr fontId="1" type="noConversion"/>
  </si>
  <si>
    <t>(皮蛋)</t>
    <phoneticPr fontId="1" type="noConversion"/>
  </si>
  <si>
    <t>蕃茄燒豆腐</t>
    <phoneticPr fontId="1" type="noConversion"/>
  </si>
  <si>
    <t>海芽蛋花湯</t>
  </si>
  <si>
    <t>海鮮湯麵</t>
    <phoneticPr fontId="1" type="noConversion"/>
  </si>
  <si>
    <t>拉麵</t>
  </si>
  <si>
    <t>拉麵</t>
    <phoneticPr fontId="1" type="noConversion"/>
  </si>
  <si>
    <t>榨菜肉絲湯</t>
    <phoneticPr fontId="1" type="noConversion"/>
  </si>
  <si>
    <t>榨菜</t>
  </si>
  <si>
    <t>蔥爆雙絲(炒)</t>
    <phoneticPr fontId="1" type="noConversion"/>
  </si>
  <si>
    <t>洋蔥</t>
    <phoneticPr fontId="1" type="noConversion"/>
  </si>
  <si>
    <r>
      <t xml:space="preserve"> </t>
    </r>
    <r>
      <rPr>
        <sz val="12"/>
        <rFont val="細明體"/>
        <family val="3"/>
        <charset val="136"/>
      </rPr>
      <t>星期一</t>
    </r>
    <phoneticPr fontId="1" type="noConversion"/>
  </si>
  <si>
    <r>
      <t>每人</t>
    </r>
    <r>
      <rPr>
        <sz val="12"/>
        <rFont val="Times New Roman"/>
        <family val="1"/>
      </rPr>
      <t>(g)</t>
    </r>
    <phoneticPr fontId="1" type="noConversion"/>
  </si>
  <si>
    <t>蕃茄蛋豆腐（煮）</t>
    <phoneticPr fontId="1" type="noConversion"/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</si>
  <si>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</si>
  <si>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</si>
  <si>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 xml:space="preserve"> </t>
    </r>
    <r>
      <rPr>
        <sz val="12"/>
        <rFont val="細明體"/>
        <family val="3"/>
        <charset val="136"/>
      </rPr>
      <t>星期一</t>
    </r>
    <phoneticPr fontId="1" type="noConversion"/>
  </si>
  <si>
    <r>
      <t>每人</t>
    </r>
    <r>
      <rPr>
        <sz val="12"/>
        <rFont val="Times New Roman"/>
        <family val="1"/>
      </rPr>
      <t>(g)</t>
    </r>
    <phoneticPr fontId="1" type="noConversion"/>
  </si>
  <si>
    <t>關東煮湯</t>
  </si>
  <si>
    <t>香菜</t>
  </si>
  <si>
    <r>
      <t>蔬菜類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</si>
  <si>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r>
      <t>水果類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份</t>
    </r>
    <r>
      <rPr>
        <sz val="12"/>
        <rFont val="Times New Roman"/>
        <family val="1"/>
      </rPr>
      <t>)</t>
    </r>
    <phoneticPr fontId="1" type="noConversion"/>
  </si>
  <si>
    <t>奶香燉雞(煮)</t>
  </si>
  <si>
    <t>彩椒肉絲(炒)</t>
  </si>
  <si>
    <r>
      <t xml:space="preserve"> </t>
    </r>
    <r>
      <rPr>
        <sz val="12"/>
        <rFont val="新細明體"/>
        <family val="1"/>
        <charset val="136"/>
      </rPr>
      <t>星期一</t>
    </r>
    <phoneticPr fontId="1" type="noConversion"/>
  </si>
  <si>
    <r>
      <t xml:space="preserve"> </t>
    </r>
    <r>
      <rPr>
        <sz val="12"/>
        <rFont val="新細明體"/>
        <family val="1"/>
        <charset val="136"/>
      </rPr>
      <t>星期二</t>
    </r>
    <phoneticPr fontId="1" type="noConversion"/>
  </si>
  <si>
    <r>
      <t xml:space="preserve"> </t>
    </r>
    <r>
      <rPr>
        <sz val="12"/>
        <rFont val="新細明體"/>
        <family val="1"/>
        <charset val="136"/>
      </rPr>
      <t>星期四</t>
    </r>
  </si>
  <si>
    <r>
      <t>菜名</t>
    </r>
    <r>
      <rPr>
        <sz val="12"/>
        <rFont val="新細明體"/>
        <family val="1"/>
        <charset val="136"/>
      </rPr>
      <t>/烹調法</t>
    </r>
    <phoneticPr fontId="1" type="noConversion"/>
  </si>
  <si>
    <r>
      <t>每人</t>
    </r>
    <r>
      <rPr>
        <sz val="12"/>
        <rFont val="新細明體"/>
        <family val="1"/>
        <charset val="136"/>
      </rPr>
      <t>(g)</t>
    </r>
    <phoneticPr fontId="1" type="noConversion"/>
  </si>
  <si>
    <r>
      <t>蔬菜類</t>
    </r>
    <r>
      <rPr>
        <sz val="12"/>
        <rFont val="新細明體"/>
        <family val="1"/>
        <charset val="136"/>
      </rPr>
      <t>(份)</t>
    </r>
    <phoneticPr fontId="1" type="noConversion"/>
  </si>
  <si>
    <r>
      <t>水果類</t>
    </r>
    <r>
      <rPr>
        <sz val="12"/>
        <rFont val="新細明體"/>
        <family val="1"/>
        <charset val="136"/>
      </rPr>
      <t>(份)</t>
    </r>
    <phoneticPr fontId="1" type="noConversion"/>
  </si>
  <si>
    <t>洋蔥炒肉絲</t>
  </si>
  <si>
    <t>鮮肉包</t>
    <phoneticPr fontId="1" type="noConversion"/>
  </si>
  <si>
    <t>芋頭繳肉</t>
    <phoneticPr fontId="1" type="noConversion"/>
  </si>
  <si>
    <t>冷凍芋頭</t>
    <phoneticPr fontId="1" type="noConversion"/>
  </si>
  <si>
    <t>絞肉</t>
    <phoneticPr fontId="1" type="noConversion"/>
  </si>
  <si>
    <t>高麗菜</t>
    <phoneticPr fontId="1" type="noConversion"/>
  </si>
  <si>
    <t>雞肉</t>
    <phoneticPr fontId="1" type="noConversion"/>
  </si>
  <si>
    <t>冬瓜雞肉湯</t>
    <phoneticPr fontId="1" type="noConversion"/>
  </si>
  <si>
    <t>油豆腐</t>
    <phoneticPr fontId="1" type="noConversion"/>
  </si>
  <si>
    <t xml:space="preserve">供應人數：460人      </t>
    <phoneticPr fontId="1" type="noConversion"/>
  </si>
  <si>
    <t xml:space="preserve">     供應人數：460人      </t>
    <phoneticPr fontId="1" type="noConversion"/>
  </si>
  <si>
    <t xml:space="preserve">     廠商電話:08-7369730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</si>
</sst>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_ "/>
    <numFmt numFmtId="177" formatCode="0;_᣿"/>
    <numFmt numFmtId="178" formatCode="m&quot;月&quot;d&quot;日&quot;"/>
    <numFmt numFmtId="179" formatCode="0.0_);[Red]\(0.0\)"/>
    <numFmt numFmtId="180" formatCode="0.0"/>
    <numFmt numFmtId="181" formatCode="0.000"/>
    <numFmt numFmtId="182" formatCode="0_ "/>
    <numFmt numFmtId="183" formatCode="0_);[Red]\(0\)"/>
    <numFmt numFmtId="184" formatCode="0.00_);[Red]\(0.00\)"/>
    <numFmt numFmtId="185" formatCode="0.00_ "/>
  </numFmts>
  <fonts count="4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新細明體"/>
      <family val="1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2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20"/>
      <name val="標楷體"/>
      <family val="4"/>
      <charset val="136"/>
    </font>
    <font>
      <sz val="12"/>
      <color theme="1"/>
      <name val="新細明體"/>
      <family val="2"/>
      <scheme val="minor"/>
    </font>
    <font>
      <sz val="13"/>
      <name val="標楷體"/>
      <family val="4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  <scheme val="major"/>
    </font>
    <font>
      <sz val="10"/>
      <name val="細明體"/>
      <family val="3"/>
      <charset val="136"/>
    </font>
    <font>
      <b/>
      <sz val="10"/>
      <name val="新細明體"/>
      <family val="1"/>
      <charset val="136"/>
    </font>
    <font>
      <sz val="8"/>
      <name val="新細明體"/>
      <family val="1"/>
      <charset val="136"/>
      <scheme val="minor"/>
    </font>
    <font>
      <b/>
      <sz val="16"/>
      <name val="Adobe 繁黑體 Std B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新細明體"/>
      <family val="1"/>
      <charset val="136"/>
      <scheme val="major"/>
    </font>
    <font>
      <sz val="8"/>
      <name val="新細明體"/>
      <family val="1"/>
      <charset val="136"/>
      <scheme val="major"/>
    </font>
    <font>
      <sz val="12"/>
      <color rgb="FF000000"/>
      <name val="新細明體"/>
      <family val="1"/>
      <charset val="136"/>
    </font>
    <font>
      <b/>
      <sz val="14"/>
      <name val="新細明體"/>
      <family val="1"/>
      <charset val="136"/>
    </font>
    <font>
      <sz val="11"/>
      <name val="新細明體"/>
      <family val="1"/>
      <charset val="136"/>
      <scheme val="major"/>
    </font>
    <font>
      <sz val="10"/>
      <name val="標楷體"/>
      <family val="4"/>
      <charset val="136"/>
    </font>
    <font>
      <sz val="22"/>
      <name val="標楷體"/>
      <family val="4"/>
      <charset val="136"/>
    </font>
    <font>
      <sz val="12"/>
      <name val="Calibri"/>
      <family val="2"/>
    </font>
    <font>
      <b/>
      <sz val="20"/>
      <name val="標楷體"/>
      <family val="4"/>
      <charset val="136"/>
    </font>
    <font>
      <sz val="12"/>
      <name val="Songti TC"/>
    </font>
    <font>
      <sz val="12"/>
      <name val="Times"/>
    </font>
    <font>
      <sz val="12"/>
      <name val="PMingLiu"/>
      <family val="1"/>
      <charset val="136"/>
    </font>
    <font>
      <sz val="10"/>
      <name val="PMingLiu"/>
      <family val="1"/>
      <charset val="136"/>
    </font>
    <font>
      <sz val="12"/>
      <name val="新細明體"/>
      <family val="2"/>
      <scheme val="minor"/>
    </font>
    <font>
      <sz val="12"/>
      <color theme="5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B"/>
      </patternFill>
    </fill>
  </fills>
  <borders count="1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auto="1"/>
      </right>
      <top style="double">
        <color auto="1"/>
      </top>
      <bottom style="medium">
        <color indexed="64"/>
      </bottom>
      <diagonal/>
    </border>
    <border>
      <left/>
      <right style="medium">
        <color auto="1"/>
      </right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>
      <alignment vertical="center"/>
    </xf>
    <xf numFmtId="0" fontId="15" fillId="0" borderId="0">
      <alignment vertical="center"/>
    </xf>
    <xf numFmtId="0" fontId="27" fillId="0" borderId="0" applyNumberFormat="0" applyBorder="0" applyProtection="0"/>
  </cellStyleXfs>
  <cellXfs count="1164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0" xfId="0" applyFont="1" applyAlignment="1"/>
    <xf numFmtId="0" fontId="0" fillId="0" borderId="32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 shrinkToFit="1"/>
    </xf>
    <xf numFmtId="1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textRotation="255" shrinkToFit="1"/>
    </xf>
    <xf numFmtId="0" fontId="0" fillId="0" borderId="0" xfId="1" applyFont="1" applyFill="1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0" borderId="2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2" fillId="0" borderId="0" xfId="0" applyFont="1" applyBorder="1"/>
    <xf numFmtId="0" fontId="5" fillId="0" borderId="0" xfId="0" applyFont="1" applyFill="1" applyBorder="1"/>
    <xf numFmtId="0" fontId="0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0" fontId="2" fillId="4" borderId="0" xfId="0" applyFont="1" applyFill="1"/>
    <xf numFmtId="0" fontId="4" fillId="4" borderId="0" xfId="0" applyFont="1" applyFill="1"/>
    <xf numFmtId="0" fontId="0" fillId="0" borderId="1" xfId="0" applyFont="1" applyBorder="1"/>
    <xf numFmtId="0" fontId="5" fillId="0" borderId="3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 shrinkToFit="1"/>
    </xf>
    <xf numFmtId="0" fontId="1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177" fontId="0" fillId="0" borderId="28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176" fontId="0" fillId="0" borderId="25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3" borderId="6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/>
    </xf>
    <xf numFmtId="0" fontId="4" fillId="0" borderId="4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textRotation="255" shrinkToFit="1"/>
    </xf>
    <xf numFmtId="0" fontId="4" fillId="0" borderId="0" xfId="1" applyFont="1" applyFill="1" applyBorder="1" applyAlignment="1"/>
    <xf numFmtId="0" fontId="2" fillId="0" borderId="0" xfId="0" applyFont="1" applyFill="1" applyBorder="1"/>
    <xf numFmtId="0" fontId="11" fillId="0" borderId="1" xfId="0" applyFont="1" applyFill="1" applyBorder="1" applyAlignment="1">
      <alignment horizontal="center" vertical="center" shrinkToFit="1"/>
    </xf>
    <xf numFmtId="0" fontId="12" fillId="0" borderId="1" xfId="1" applyFont="1" applyFill="1" applyBorder="1" applyAlignment="1" applyProtection="1">
      <alignment horizontal="center" vertical="center"/>
    </xf>
    <xf numFmtId="0" fontId="0" fillId="4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179" fontId="0" fillId="0" borderId="25" xfId="0" applyNumberFormat="1" applyFont="1" applyFill="1" applyBorder="1" applyAlignment="1">
      <alignment horizontal="center" vertical="center"/>
    </xf>
    <xf numFmtId="0" fontId="12" fillId="0" borderId="0" xfId="1" applyFont="1" applyFill="1" applyBorder="1" applyProtection="1">
      <alignment vertical="center"/>
    </xf>
    <xf numFmtId="0" fontId="2" fillId="3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textRotation="255" wrapText="1" shrinkToFi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textRotation="255" wrapText="1" shrinkToFit="1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/>
    <xf numFmtId="0" fontId="0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176" fontId="0" fillId="0" borderId="1" xfId="0" applyNumberFormat="1" applyFont="1" applyFill="1" applyBorder="1" applyAlignment="1">
      <alignment horizontal="center" vertical="center" shrinkToFit="1"/>
    </xf>
    <xf numFmtId="0" fontId="0" fillId="4" borderId="0" xfId="0" applyFont="1" applyFill="1" applyBorder="1" applyAlignment="1">
      <alignment horizontal="center" vertical="center" shrinkToFit="1"/>
    </xf>
    <xf numFmtId="0" fontId="12" fillId="0" borderId="0" xfId="1" applyFont="1" applyBorder="1" applyProtection="1">
      <alignment vertical="center"/>
    </xf>
    <xf numFmtId="1" fontId="5" fillId="4" borderId="3" xfId="0" applyNumberFormat="1" applyFont="1" applyFill="1" applyBorder="1" applyAlignment="1">
      <alignment horizontal="center" vertical="center" shrinkToFit="1"/>
    </xf>
    <xf numFmtId="1" fontId="5" fillId="0" borderId="24" xfId="0" applyNumberFormat="1" applyFont="1" applyFill="1" applyBorder="1" applyAlignment="1">
      <alignment horizontal="center" vertical="center" shrinkToFit="1"/>
    </xf>
    <xf numFmtId="1" fontId="5" fillId="0" borderId="53" xfId="0" applyNumberFormat="1" applyFont="1" applyFill="1" applyBorder="1" applyAlignment="1">
      <alignment horizontal="center" vertical="center" shrinkToFit="1"/>
    </xf>
    <xf numFmtId="1" fontId="5" fillId="4" borderId="58" xfId="0" applyNumberFormat="1" applyFont="1" applyFill="1" applyBorder="1" applyAlignment="1">
      <alignment horizontal="center" vertical="center" shrinkToFit="1"/>
    </xf>
    <xf numFmtId="1" fontId="5" fillId="0" borderId="4" xfId="0" applyNumberFormat="1" applyFont="1" applyFill="1" applyBorder="1" applyAlignment="1">
      <alignment horizontal="center" vertical="center" shrinkToFit="1"/>
    </xf>
    <xf numFmtId="1" fontId="5" fillId="4" borderId="11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 shrinkToFit="1"/>
    </xf>
    <xf numFmtId="0" fontId="0" fillId="4" borderId="0" xfId="0" applyFont="1" applyFill="1" applyBorder="1" applyAlignment="1">
      <alignment horizontal="center" vertical="center" textRotation="255" wrapText="1" shrinkToFi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0" xfId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0" fillId="0" borderId="43" xfId="0" applyFont="1" applyBorder="1" applyAlignment="1">
      <alignment horizontal="center" vertical="center" shrinkToFit="1"/>
    </xf>
    <xf numFmtId="0" fontId="12" fillId="0" borderId="0" xfId="1" applyFont="1" applyProtection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0" fillId="0" borderId="48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176" fontId="0" fillId="0" borderId="4" xfId="0" applyNumberFormat="1" applyFont="1" applyFill="1" applyBorder="1" applyAlignment="1">
      <alignment horizontal="center" vertical="center" shrinkToFit="1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48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/>
    </xf>
    <xf numFmtId="177" fontId="0" fillId="0" borderId="46" xfId="0" applyNumberFormat="1" applyFont="1" applyFill="1" applyBorder="1" applyAlignment="1">
      <alignment horizontal="center"/>
    </xf>
    <xf numFmtId="0" fontId="0" fillId="2" borderId="62" xfId="0" applyFont="1" applyFill="1" applyBorder="1" applyAlignment="1">
      <alignment vertical="center"/>
    </xf>
    <xf numFmtId="180" fontId="0" fillId="0" borderId="1" xfId="0" applyNumberFormat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textRotation="255" wrapText="1" shrinkToFit="1"/>
    </xf>
    <xf numFmtId="0" fontId="0" fillId="4" borderId="1" xfId="0" applyFont="1" applyFill="1" applyBorder="1" applyAlignment="1">
      <alignment horizontal="center" vertical="center" shrinkToFit="1"/>
    </xf>
    <xf numFmtId="0" fontId="12" fillId="0" borderId="6" xfId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 shrinkToFit="1"/>
    </xf>
    <xf numFmtId="0" fontId="10" fillId="3" borderId="29" xfId="0" applyFont="1" applyFill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/>
    </xf>
    <xf numFmtId="179" fontId="5" fillId="0" borderId="39" xfId="0" applyNumberFormat="1" applyFont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179" fontId="5" fillId="0" borderId="39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67" xfId="0" applyNumberFormat="1" applyFont="1" applyFill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shrinkToFit="1"/>
    </xf>
    <xf numFmtId="0" fontId="0" fillId="0" borderId="72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shrinkToFit="1"/>
    </xf>
    <xf numFmtId="0" fontId="12" fillId="4" borderId="1" xfId="1" applyFont="1" applyFill="1" applyBorder="1" applyAlignment="1" applyProtection="1">
      <alignment horizontal="center" vertical="center"/>
    </xf>
    <xf numFmtId="0" fontId="0" fillId="4" borderId="4" xfId="0" applyFont="1" applyFill="1" applyBorder="1" applyAlignment="1">
      <alignment horizontal="center" vertical="center" shrinkToFit="1"/>
    </xf>
    <xf numFmtId="176" fontId="0" fillId="4" borderId="1" xfId="0" applyNumberFormat="1" applyFont="1" applyFill="1" applyBorder="1" applyAlignment="1">
      <alignment horizontal="center" vertical="center" shrinkToFit="1"/>
    </xf>
    <xf numFmtId="176" fontId="0" fillId="4" borderId="4" xfId="0" applyNumberFormat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horizontal="center" vertical="center" shrinkToFit="1"/>
    </xf>
    <xf numFmtId="2" fontId="0" fillId="0" borderId="0" xfId="0" applyNumberFormat="1" applyFont="1" applyFill="1" applyBorder="1" applyAlignment="1">
      <alignment horizontal="center" vertical="center"/>
    </xf>
    <xf numFmtId="180" fontId="0" fillId="0" borderId="0" xfId="0" applyNumberFormat="1" applyFont="1" applyBorder="1" applyAlignment="1">
      <alignment horizontal="center" vertical="center" shrinkToFit="1"/>
    </xf>
    <xf numFmtId="181" fontId="0" fillId="0" borderId="0" xfId="0" applyNumberFormat="1" applyFont="1" applyBorder="1" applyAlignment="1">
      <alignment horizontal="center" vertical="center" shrinkToFit="1"/>
    </xf>
    <xf numFmtId="0" fontId="0" fillId="0" borderId="0" xfId="0" applyFont="1" applyFill="1" applyBorder="1" applyAlignment="1"/>
    <xf numFmtId="0" fontId="0" fillId="0" borderId="55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 shrinkToFit="1"/>
    </xf>
    <xf numFmtId="180" fontId="0" fillId="4" borderId="1" xfId="0" applyNumberFormat="1" applyFont="1" applyFill="1" applyBorder="1" applyAlignment="1">
      <alignment horizontal="center" vertical="center" shrinkToFit="1"/>
    </xf>
    <xf numFmtId="179" fontId="0" fillId="0" borderId="0" xfId="0" applyNumberFormat="1" applyFont="1"/>
    <xf numFmtId="179" fontId="0" fillId="0" borderId="23" xfId="0" applyNumberFormat="1" applyFont="1" applyBorder="1" applyAlignment="1">
      <alignment horizontal="center" vertical="center" shrinkToFit="1"/>
    </xf>
    <xf numFmtId="179" fontId="3" fillId="0" borderId="3" xfId="0" applyNumberFormat="1" applyFont="1" applyFill="1" applyBorder="1" applyAlignment="1">
      <alignment horizontal="center" vertical="center"/>
    </xf>
    <xf numFmtId="179" fontId="3" fillId="0" borderId="20" xfId="0" applyNumberFormat="1" applyFont="1" applyFill="1" applyBorder="1" applyAlignment="1">
      <alignment horizontal="center" vertical="center"/>
    </xf>
    <xf numFmtId="179" fontId="0" fillId="0" borderId="3" xfId="0" applyNumberFormat="1" applyFont="1" applyFill="1" applyBorder="1" applyAlignment="1">
      <alignment horizontal="center" vertical="center"/>
    </xf>
    <xf numFmtId="179" fontId="0" fillId="0" borderId="26" xfId="0" applyNumberFormat="1" applyFont="1" applyFill="1" applyBorder="1" applyAlignment="1">
      <alignment horizontal="center" vertical="center"/>
    </xf>
    <xf numFmtId="179" fontId="0" fillId="0" borderId="3" xfId="0" applyNumberFormat="1" applyFont="1" applyFill="1" applyBorder="1" applyAlignment="1">
      <alignment vertical="center"/>
    </xf>
    <xf numFmtId="179" fontId="0" fillId="0" borderId="20" xfId="0" applyNumberFormat="1" applyFont="1" applyFill="1" applyBorder="1" applyAlignment="1">
      <alignment vertical="center"/>
    </xf>
    <xf numFmtId="179" fontId="0" fillId="0" borderId="0" xfId="0" applyNumberFormat="1" applyFont="1" applyFill="1" applyBorder="1"/>
    <xf numFmtId="179" fontId="0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ont="1" applyAlignment="1"/>
    <xf numFmtId="179" fontId="13" fillId="0" borderId="0" xfId="1" applyNumberFormat="1" applyFont="1" applyFill="1" applyBorder="1" applyAlignment="1" applyProtection="1">
      <alignment horizontal="center" vertical="center"/>
    </xf>
    <xf numFmtId="179" fontId="6" fillId="0" borderId="4" xfId="0" applyNumberFormat="1" applyFont="1" applyFill="1" applyBorder="1" applyAlignment="1">
      <alignment horizontal="center" vertical="center" shrinkToFit="1"/>
    </xf>
    <xf numFmtId="176" fontId="0" fillId="0" borderId="0" xfId="0" applyNumberFormat="1" applyFont="1" applyAlignment="1"/>
    <xf numFmtId="176" fontId="3" fillId="0" borderId="3" xfId="0" applyNumberFormat="1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/>
    <xf numFmtId="176" fontId="0" fillId="0" borderId="0" xfId="0" applyNumberFormat="1" applyFont="1"/>
    <xf numFmtId="176" fontId="0" fillId="0" borderId="26" xfId="0" applyNumberFormat="1" applyFont="1" applyFill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 applyProtection="1">
      <alignment horizontal="center" vertical="center"/>
    </xf>
    <xf numFmtId="176" fontId="18" fillId="0" borderId="0" xfId="0" applyNumberFormat="1" applyFont="1" applyBorder="1" applyAlignment="1">
      <alignment horizontal="center" vertical="center"/>
    </xf>
    <xf numFmtId="176" fontId="0" fillId="4" borderId="26" xfId="0" applyNumberFormat="1" applyFont="1" applyFill="1" applyBorder="1" applyAlignment="1">
      <alignment horizontal="center" vertical="center"/>
    </xf>
    <xf numFmtId="176" fontId="0" fillId="4" borderId="3" xfId="0" applyNumberFormat="1" applyFont="1" applyFill="1" applyBorder="1" applyAlignment="1">
      <alignment horizontal="center" vertical="center"/>
    </xf>
    <xf numFmtId="176" fontId="0" fillId="4" borderId="20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Border="1" applyAlignment="1">
      <alignment horizontal="center" vertical="center" wrapText="1" shrinkToFit="1"/>
    </xf>
    <xf numFmtId="179" fontId="12" fillId="0" borderId="0" xfId="1" applyNumberFormat="1" applyFont="1" applyFill="1" applyBorder="1" applyAlignment="1" applyProtection="1">
      <alignment horizontal="center" vertical="center"/>
    </xf>
    <xf numFmtId="179" fontId="0" fillId="0" borderId="0" xfId="0" applyNumberFormat="1" applyFont="1" applyBorder="1"/>
    <xf numFmtId="179" fontId="3" fillId="0" borderId="0" xfId="0" applyNumberFormat="1" applyFont="1" applyFill="1" applyBorder="1" applyAlignment="1">
      <alignment vertical="center" wrapText="1" shrinkToFit="1"/>
    </xf>
    <xf numFmtId="176" fontId="0" fillId="0" borderId="24" xfId="0" applyNumberFormat="1" applyFont="1" applyBorder="1" applyAlignment="1">
      <alignment horizontal="center" vertical="center" shrinkToFit="1"/>
    </xf>
    <xf numFmtId="0" fontId="0" fillId="0" borderId="28" xfId="0" applyFont="1" applyFill="1" applyBorder="1" applyAlignment="1">
      <alignment horizontal="center" vertical="center" shrinkToFit="1"/>
    </xf>
    <xf numFmtId="0" fontId="0" fillId="0" borderId="46" xfId="0" applyFont="1" applyFill="1" applyBorder="1" applyAlignment="1">
      <alignment horizontal="center" vertical="center" shrinkToFit="1"/>
    </xf>
    <xf numFmtId="0" fontId="0" fillId="0" borderId="60" xfId="0" applyFont="1" applyFill="1" applyBorder="1" applyAlignment="1">
      <alignment horizontal="center" vertical="center" shrinkToFit="1"/>
    </xf>
    <xf numFmtId="179" fontId="5" fillId="0" borderId="6" xfId="0" applyNumberFormat="1" applyFont="1" applyBorder="1" applyAlignment="1">
      <alignment horizontal="center" vertical="center"/>
    </xf>
    <xf numFmtId="179" fontId="5" fillId="0" borderId="73" xfId="0" applyNumberFormat="1" applyFont="1" applyBorder="1" applyAlignment="1">
      <alignment horizontal="center" vertical="center"/>
    </xf>
    <xf numFmtId="179" fontId="5" fillId="0" borderId="6" xfId="0" applyNumberFormat="1" applyFont="1" applyFill="1" applyBorder="1" applyAlignment="1">
      <alignment horizontal="center" vertical="center"/>
    </xf>
    <xf numFmtId="179" fontId="5" fillId="0" borderId="73" xfId="0" applyNumberFormat="1" applyFont="1" applyFill="1" applyBorder="1" applyAlignment="1">
      <alignment horizontal="center" vertical="center"/>
    </xf>
    <xf numFmtId="179" fontId="5" fillId="0" borderId="9" xfId="0" applyNumberFormat="1" applyFont="1" applyFill="1" applyBorder="1" applyAlignment="1">
      <alignment horizontal="center" vertical="center"/>
    </xf>
    <xf numFmtId="179" fontId="5" fillId="0" borderId="36" xfId="0" applyNumberFormat="1" applyFont="1" applyFill="1" applyBorder="1" applyAlignment="1">
      <alignment horizontal="center" vertical="center"/>
    </xf>
    <xf numFmtId="181" fontId="0" fillId="0" borderId="4" xfId="0" applyNumberFormat="1" applyFont="1" applyBorder="1" applyAlignment="1">
      <alignment horizontal="center" vertical="center" shrinkToFit="1"/>
    </xf>
    <xf numFmtId="2" fontId="0" fillId="0" borderId="4" xfId="0" applyNumberFormat="1" applyFont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horizontal="center" vertical="center" shrinkToFit="1"/>
    </xf>
    <xf numFmtId="2" fontId="0" fillId="0" borderId="4" xfId="0" applyNumberFormat="1" applyFont="1" applyFill="1" applyBorder="1" applyAlignment="1">
      <alignment horizontal="center" vertical="center" shrinkToFit="1"/>
    </xf>
    <xf numFmtId="176" fontId="0" fillId="0" borderId="3" xfId="0" applyNumberFormat="1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178" fontId="0" fillId="0" borderId="0" xfId="0" applyNumberFormat="1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49" fontId="10" fillId="0" borderId="42" xfId="0" applyNumberFormat="1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176" fontId="0" fillId="0" borderId="60" xfId="0" applyNumberFormat="1" applyFont="1" applyFill="1" applyBorder="1" applyAlignment="1">
      <alignment horizontal="center" vertical="center"/>
    </xf>
    <xf numFmtId="176" fontId="0" fillId="0" borderId="41" xfId="0" applyNumberFormat="1" applyFont="1" applyFill="1" applyBorder="1" applyAlignment="1">
      <alignment horizontal="center" vertical="center"/>
    </xf>
    <xf numFmtId="49" fontId="0" fillId="0" borderId="60" xfId="0" applyNumberFormat="1" applyFont="1" applyFill="1" applyBorder="1" applyAlignment="1">
      <alignment horizontal="center"/>
    </xf>
    <xf numFmtId="177" fontId="0" fillId="0" borderId="2" xfId="0" applyNumberFormat="1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shrinkToFit="1"/>
    </xf>
    <xf numFmtId="176" fontId="12" fillId="4" borderId="1" xfId="1" applyNumberFormat="1" applyFont="1" applyFill="1" applyBorder="1" applyAlignment="1" applyProtection="1">
      <alignment horizontal="center" vertical="center"/>
    </xf>
    <xf numFmtId="176" fontId="0" fillId="4" borderId="1" xfId="0" applyNumberFormat="1" applyFont="1" applyFill="1" applyBorder="1" applyAlignment="1">
      <alignment horizontal="center"/>
    </xf>
    <xf numFmtId="176" fontId="0" fillId="0" borderId="1" xfId="0" applyNumberFormat="1" applyFont="1" applyBorder="1"/>
    <xf numFmtId="176" fontId="0" fillId="4" borderId="1" xfId="0" applyNumberFormat="1" applyFont="1" applyFill="1" applyBorder="1"/>
    <xf numFmtId="0" fontId="12" fillId="4" borderId="0" xfId="1" applyFont="1" applyFill="1" applyBorder="1" applyAlignment="1" applyProtection="1">
      <alignment horizontal="center" vertical="center"/>
    </xf>
    <xf numFmtId="0" fontId="21" fillId="4" borderId="0" xfId="1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shrinkToFit="1"/>
    </xf>
    <xf numFmtId="1" fontId="23" fillId="0" borderId="1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11" xfId="0" applyFont="1" applyBorder="1" applyAlignment="1">
      <alignment horizontal="center" vertical="center"/>
    </xf>
    <xf numFmtId="0" fontId="12" fillId="0" borderId="3" xfId="1" applyFont="1" applyFill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49" fontId="0" fillId="0" borderId="3" xfId="0" applyNumberFormat="1" applyFont="1" applyFill="1" applyBorder="1" applyAlignment="1">
      <alignment horizontal="center"/>
    </xf>
    <xf numFmtId="177" fontId="0" fillId="0" borderId="69" xfId="0" applyNumberFormat="1" applyFont="1" applyFill="1" applyBorder="1" applyAlignment="1">
      <alignment horizontal="center"/>
    </xf>
    <xf numFmtId="0" fontId="0" fillId="0" borderId="7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 shrinkToFit="1"/>
    </xf>
    <xf numFmtId="179" fontId="3" fillId="0" borderId="1" xfId="0" applyNumberFormat="1" applyFont="1" applyBorder="1" applyAlignment="1">
      <alignment horizontal="center" vertical="center"/>
    </xf>
    <xf numFmtId="0" fontId="0" fillId="0" borderId="3" xfId="0" applyFont="1" applyBorder="1"/>
    <xf numFmtId="176" fontId="12" fillId="0" borderId="6" xfId="1" applyNumberFormat="1" applyFont="1" applyFill="1" applyBorder="1" applyAlignment="1" applyProtection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vertical="center"/>
    </xf>
    <xf numFmtId="0" fontId="0" fillId="0" borderId="76" xfId="0" applyFont="1" applyBorder="1" applyAlignment="1">
      <alignment horizontal="center" vertical="center" shrinkToFit="1"/>
    </xf>
    <xf numFmtId="179" fontId="0" fillId="0" borderId="10" xfId="0" applyNumberFormat="1" applyFont="1" applyBorder="1" applyAlignment="1">
      <alignment horizontal="center" vertical="center" shrinkToFit="1"/>
    </xf>
    <xf numFmtId="179" fontId="0" fillId="2" borderId="10" xfId="0" applyNumberFormat="1" applyFont="1" applyFill="1" applyBorder="1" applyAlignment="1">
      <alignment vertical="center"/>
    </xf>
    <xf numFmtId="179" fontId="0" fillId="0" borderId="19" xfId="0" applyNumberFormat="1" applyFont="1" applyFill="1" applyBorder="1" applyAlignment="1">
      <alignment horizontal="center" vertical="center"/>
    </xf>
    <xf numFmtId="179" fontId="0" fillId="0" borderId="4" xfId="1" applyNumberFormat="1" applyFont="1" applyFill="1" applyBorder="1" applyAlignment="1">
      <alignment horizontal="left"/>
    </xf>
    <xf numFmtId="179" fontId="0" fillId="0" borderId="2" xfId="1" applyNumberFormat="1" applyFont="1" applyFill="1" applyBorder="1" applyAlignment="1">
      <alignment horizontal="left"/>
    </xf>
    <xf numFmtId="0" fontId="0" fillId="0" borderId="2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6" xfId="1" applyFont="1" applyFill="1" applyBorder="1" applyAlignment="1" applyProtection="1">
      <alignment horizontal="center" vertical="center"/>
    </xf>
    <xf numFmtId="0" fontId="0" fillId="0" borderId="1" xfId="1" applyFont="1" applyFill="1" applyBorder="1" applyAlignment="1" applyProtection="1">
      <alignment horizontal="center" vertical="center"/>
    </xf>
    <xf numFmtId="0" fontId="0" fillId="0" borderId="3" xfId="1" applyFont="1" applyFill="1" applyBorder="1" applyAlignment="1" applyProtection="1">
      <alignment horizontal="center" vertical="center"/>
    </xf>
    <xf numFmtId="0" fontId="0" fillId="4" borderId="1" xfId="1" applyFont="1" applyFill="1" applyBorder="1" applyAlignment="1" applyProtection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4" xfId="1" applyFont="1" applyFill="1" applyBorder="1" applyAlignment="1" applyProtection="1">
      <alignment horizontal="center" vertical="center"/>
    </xf>
    <xf numFmtId="179" fontId="0" fillId="0" borderId="3" xfId="1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0" fillId="0" borderId="22" xfId="0" applyNumberFormat="1" applyFont="1" applyBorder="1" applyAlignment="1">
      <alignment horizontal="center" vertical="center" shrinkToFit="1"/>
    </xf>
    <xf numFmtId="180" fontId="0" fillId="0" borderId="1" xfId="0" applyNumberFormat="1" applyFont="1" applyBorder="1" applyAlignment="1">
      <alignment horizontal="center" vertical="center"/>
    </xf>
    <xf numFmtId="176" fontId="0" fillId="2" borderId="22" xfId="0" applyNumberFormat="1" applyFont="1" applyFill="1" applyBorder="1" applyAlignment="1">
      <alignment vertical="center"/>
    </xf>
    <xf numFmtId="176" fontId="0" fillId="0" borderId="28" xfId="1" applyNumberFormat="1" applyFont="1" applyFill="1" applyBorder="1" applyAlignment="1">
      <alignment horizontal="left"/>
    </xf>
    <xf numFmtId="0" fontId="24" fillId="0" borderId="0" xfId="0" applyFont="1" applyBorder="1" applyAlignment="1">
      <alignment vertical="center"/>
    </xf>
    <xf numFmtId="0" fontId="0" fillId="0" borderId="0" xfId="1" applyFont="1" applyBorder="1" applyProtection="1">
      <alignment vertical="center"/>
    </xf>
    <xf numFmtId="0" fontId="0" fillId="0" borderId="0" xfId="1" applyFont="1" applyFill="1" applyBorder="1" applyProtection="1">
      <alignment vertical="center"/>
    </xf>
    <xf numFmtId="0" fontId="0" fillId="0" borderId="0" xfId="1" applyFont="1" applyProtection="1">
      <alignment vertical="center"/>
    </xf>
    <xf numFmtId="0" fontId="3" fillId="0" borderId="0" xfId="0" applyFont="1" applyBorder="1" applyAlignment="1">
      <alignment horizontal="center" shrinkToFit="1"/>
    </xf>
    <xf numFmtId="0" fontId="0" fillId="0" borderId="0" xfId="1" applyFont="1" applyFill="1" applyBorder="1" applyAlignment="1" applyProtection="1">
      <alignment horizontal="center" vertical="center"/>
    </xf>
    <xf numFmtId="0" fontId="0" fillId="0" borderId="0" xfId="1" applyFont="1" applyFill="1" applyBorder="1" applyAlignment="1" applyProtection="1">
      <alignment vertical="center" textRotation="255" wrapText="1" shrinkToFit="1"/>
    </xf>
    <xf numFmtId="176" fontId="3" fillId="0" borderId="3" xfId="1" applyNumberFormat="1" applyFont="1" applyFill="1" applyBorder="1" applyAlignment="1" applyProtection="1">
      <alignment horizontal="center" vertical="center"/>
    </xf>
    <xf numFmtId="180" fontId="0" fillId="0" borderId="1" xfId="0" applyNumberFormat="1" applyFont="1" applyBorder="1" applyAlignment="1">
      <alignment horizontal="center" vertical="center" shrinkToFit="1"/>
    </xf>
    <xf numFmtId="0" fontId="0" fillId="0" borderId="6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176" fontId="0" fillId="0" borderId="25" xfId="0" applyNumberFormat="1" applyFont="1" applyFill="1" applyBorder="1" applyAlignment="1">
      <alignment horizontal="left" vertical="center"/>
    </xf>
    <xf numFmtId="177" fontId="0" fillId="0" borderId="20" xfId="0" applyNumberFormat="1" applyFont="1" applyFill="1" applyBorder="1" applyAlignment="1">
      <alignment horizontal="center"/>
    </xf>
    <xf numFmtId="176" fontId="0" fillId="0" borderId="47" xfId="1" applyNumberFormat="1" applyFont="1" applyFill="1" applyBorder="1" applyAlignment="1">
      <alignment horizontal="left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80" fontId="11" fillId="0" borderId="1" xfId="0" applyNumberFormat="1" applyFont="1" applyBorder="1" applyAlignment="1">
      <alignment horizontal="center" vertical="center"/>
    </xf>
    <xf numFmtId="0" fontId="11" fillId="0" borderId="6" xfId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shrinkToFit="1"/>
    </xf>
    <xf numFmtId="0" fontId="11" fillId="4" borderId="1" xfId="1" applyFont="1" applyFill="1" applyBorder="1" applyAlignment="1" applyProtection="1">
      <alignment horizontal="center" vertical="center"/>
    </xf>
    <xf numFmtId="0" fontId="11" fillId="4" borderId="3" xfId="1" applyFont="1" applyFill="1" applyBorder="1" applyAlignment="1" applyProtection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11" fillId="0" borderId="3" xfId="1" applyFont="1" applyFill="1" applyBorder="1" applyAlignment="1" applyProtection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Border="1"/>
    <xf numFmtId="0" fontId="11" fillId="0" borderId="3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shrinkToFit="1"/>
    </xf>
    <xf numFmtId="0" fontId="11" fillId="0" borderId="1" xfId="0" applyFont="1" applyBorder="1"/>
    <xf numFmtId="0" fontId="11" fillId="0" borderId="3" xfId="0" applyFont="1" applyBorder="1"/>
    <xf numFmtId="0" fontId="11" fillId="0" borderId="4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181" fontId="11" fillId="0" borderId="4" xfId="0" applyNumberFormat="1" applyFont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72" xfId="0" applyFont="1" applyFill="1" applyBorder="1" applyAlignment="1">
      <alignment horizontal="center" vertical="center" shrinkToFit="1"/>
    </xf>
    <xf numFmtId="0" fontId="11" fillId="0" borderId="48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2" borderId="62" xfId="0" applyFont="1" applyFill="1" applyBorder="1" applyAlignment="1">
      <alignment vertical="center"/>
    </xf>
    <xf numFmtId="179" fontId="11" fillId="4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left" vertical="center"/>
    </xf>
    <xf numFmtId="176" fontId="11" fillId="0" borderId="60" xfId="0" applyNumberFormat="1" applyFont="1" applyFill="1" applyBorder="1" applyAlignment="1">
      <alignment horizontal="center" vertical="center" shrinkToFit="1"/>
    </xf>
    <xf numFmtId="176" fontId="11" fillId="0" borderId="4" xfId="0" applyNumberFormat="1" applyFont="1" applyFill="1" applyBorder="1" applyAlignment="1">
      <alignment horizontal="center" vertical="center" shrinkToFit="1"/>
    </xf>
    <xf numFmtId="176" fontId="11" fillId="0" borderId="3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9" fontId="11" fillId="0" borderId="25" xfId="0" applyNumberFormat="1" applyFont="1" applyFill="1" applyBorder="1" applyAlignment="1">
      <alignment horizontal="center" vertical="center"/>
    </xf>
    <xf numFmtId="176" fontId="11" fillId="0" borderId="60" xfId="0" applyNumberFormat="1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176" fontId="11" fillId="0" borderId="25" xfId="0" applyNumberFormat="1" applyFont="1" applyFill="1" applyBorder="1" applyAlignment="1">
      <alignment horizontal="center" vertical="center"/>
    </xf>
    <xf numFmtId="176" fontId="11" fillId="0" borderId="25" xfId="0" applyNumberFormat="1" applyFont="1" applyFill="1" applyBorder="1" applyAlignment="1">
      <alignment horizontal="left" vertical="center"/>
    </xf>
    <xf numFmtId="176" fontId="11" fillId="0" borderId="41" xfId="0" applyNumberFormat="1" applyFont="1" applyFill="1" applyBorder="1" applyAlignment="1">
      <alignment horizontal="center" vertical="center"/>
    </xf>
    <xf numFmtId="176" fontId="11" fillId="0" borderId="48" xfId="0" applyNumberFormat="1" applyFont="1" applyFill="1" applyBorder="1" applyAlignment="1">
      <alignment horizontal="center" vertical="center"/>
    </xf>
    <xf numFmtId="176" fontId="11" fillId="0" borderId="26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60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177" fontId="11" fillId="0" borderId="28" xfId="0" applyNumberFormat="1" applyFont="1" applyFill="1" applyBorder="1" applyAlignment="1">
      <alignment horizontal="center"/>
    </xf>
    <xf numFmtId="176" fontId="11" fillId="0" borderId="47" xfId="1" applyNumberFormat="1" applyFont="1" applyFill="1" applyBorder="1" applyAlignment="1">
      <alignment horizontal="left"/>
    </xf>
    <xf numFmtId="177" fontId="11" fillId="0" borderId="2" xfId="0" applyNumberFormat="1" applyFont="1" applyFill="1" applyBorder="1" applyAlignment="1">
      <alignment horizontal="center"/>
    </xf>
    <xf numFmtId="177" fontId="11" fillId="0" borderId="46" xfId="0" applyNumberFormat="1" applyFont="1" applyFill="1" applyBorder="1" applyAlignment="1">
      <alignment horizontal="center"/>
    </xf>
    <xf numFmtId="177" fontId="11" fillId="0" borderId="69" xfId="0" applyNumberFormat="1" applyFont="1" applyFill="1" applyBorder="1" applyAlignment="1">
      <alignment horizontal="center"/>
    </xf>
    <xf numFmtId="176" fontId="11" fillId="0" borderId="22" xfId="0" applyNumberFormat="1" applyFont="1" applyBorder="1" applyAlignment="1">
      <alignment horizontal="center" vertical="center" shrinkToFit="1"/>
    </xf>
    <xf numFmtId="176" fontId="17" fillId="0" borderId="22" xfId="0" applyNumberFormat="1" applyFont="1" applyBorder="1" applyAlignment="1">
      <alignment horizontal="center" vertical="center" shrinkToFit="1"/>
    </xf>
    <xf numFmtId="0" fontId="6" fillId="0" borderId="60" xfId="0" applyFont="1" applyFill="1" applyBorder="1" applyAlignment="1">
      <alignment horizontal="center" vertical="center" shrinkToFit="1"/>
    </xf>
    <xf numFmtId="179" fontId="0" fillId="0" borderId="22" xfId="0" applyNumberFormat="1" applyFont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vertical="center"/>
    </xf>
    <xf numFmtId="0" fontId="0" fillId="0" borderId="72" xfId="0" applyFont="1" applyBorder="1" applyAlignment="1">
      <alignment horizontal="center"/>
    </xf>
    <xf numFmtId="0" fontId="0" fillId="0" borderId="44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/>
    <xf numFmtId="179" fontId="11" fillId="0" borderId="22" xfId="0" applyNumberFormat="1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4" borderId="60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1" fillId="0" borderId="60" xfId="0" applyFont="1" applyFill="1" applyBorder="1" applyAlignment="1">
      <alignment vertical="center"/>
    </xf>
    <xf numFmtId="0" fontId="11" fillId="4" borderId="6" xfId="0" applyFont="1" applyFill="1" applyBorder="1"/>
    <xf numFmtId="0" fontId="11" fillId="4" borderId="1" xfId="0" applyFont="1" applyFill="1" applyBorder="1"/>
    <xf numFmtId="0" fontId="11" fillId="4" borderId="4" xfId="0" applyFont="1" applyFill="1" applyBorder="1" applyAlignment="1">
      <alignment horizontal="center" vertical="center"/>
    </xf>
    <xf numFmtId="181" fontId="11" fillId="4" borderId="4" xfId="0" applyNumberFormat="1" applyFont="1" applyFill="1" applyBorder="1" applyAlignment="1">
      <alignment horizontal="center" vertical="center" shrinkToFit="1"/>
    </xf>
    <xf numFmtId="179" fontId="11" fillId="0" borderId="1" xfId="0" applyNumberFormat="1" applyFont="1" applyFill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 shrinkToFit="1"/>
    </xf>
    <xf numFmtId="0" fontId="11" fillId="4" borderId="60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0" borderId="64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179" fontId="11" fillId="2" borderId="44" xfId="0" applyNumberFormat="1" applyFont="1" applyFill="1" applyBorder="1" applyAlignment="1">
      <alignment vertical="center"/>
    </xf>
    <xf numFmtId="180" fontId="11" fillId="2" borderId="62" xfId="0" applyNumberFormat="1" applyFont="1" applyFill="1" applyBorder="1" applyAlignment="1">
      <alignment vertical="center"/>
    </xf>
    <xf numFmtId="0" fontId="11" fillId="2" borderId="63" xfId="0" applyFont="1" applyFill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180" fontId="11" fillId="0" borderId="1" xfId="0" applyNumberFormat="1" applyFont="1" applyFill="1" applyBorder="1" applyAlignment="1">
      <alignment horizontal="center" vertical="center" shrinkToFit="1"/>
    </xf>
    <xf numFmtId="179" fontId="11" fillId="0" borderId="1" xfId="0" applyNumberFormat="1" applyFont="1" applyFill="1" applyBorder="1" applyAlignment="1">
      <alignment horizontal="left" vertical="center"/>
    </xf>
    <xf numFmtId="179" fontId="11" fillId="0" borderId="1" xfId="0" applyNumberFormat="1" applyFont="1" applyFill="1" applyBorder="1" applyAlignment="1">
      <alignment horizontal="center" vertical="center" shrinkToFit="1"/>
    </xf>
    <xf numFmtId="180" fontId="11" fillId="4" borderId="1" xfId="0" applyNumberFormat="1" applyFont="1" applyFill="1" applyBorder="1" applyAlignment="1">
      <alignment horizontal="center" vertical="center" shrinkToFit="1"/>
    </xf>
    <xf numFmtId="176" fontId="11" fillId="4" borderId="1" xfId="0" applyNumberFormat="1" applyFont="1" applyFill="1" applyBorder="1" applyAlignment="1">
      <alignment horizontal="center" vertical="center" shrinkToFit="1"/>
    </xf>
    <xf numFmtId="176" fontId="11" fillId="0" borderId="41" xfId="0" applyNumberFormat="1" applyFont="1" applyFill="1" applyBorder="1" applyAlignment="1">
      <alignment horizontal="center" vertical="center" shrinkToFit="1"/>
    </xf>
    <xf numFmtId="0" fontId="26" fillId="4" borderId="1" xfId="0" applyFont="1" applyFill="1" applyBorder="1" applyAlignment="1">
      <alignment vertical="center"/>
    </xf>
    <xf numFmtId="179" fontId="11" fillId="0" borderId="25" xfId="0" applyNumberFormat="1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179" fontId="11" fillId="0" borderId="47" xfId="1" applyNumberFormat="1" applyFont="1" applyFill="1" applyBorder="1" applyAlignment="1">
      <alignment horizontal="left"/>
    </xf>
    <xf numFmtId="177" fontId="11" fillId="0" borderId="20" xfId="0" applyNumberFormat="1" applyFont="1" applyFill="1" applyBorder="1" applyAlignment="1">
      <alignment horizontal="center"/>
    </xf>
    <xf numFmtId="176" fontId="11" fillId="0" borderId="47" xfId="1" applyNumberFormat="1" applyFont="1" applyFill="1" applyBorder="1" applyAlignment="1">
      <alignment vertical="center"/>
    </xf>
    <xf numFmtId="179" fontId="11" fillId="0" borderId="47" xfId="1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179" fontId="26" fillId="6" borderId="9" xfId="0" applyNumberFormat="1" applyFont="1" applyFill="1" applyBorder="1" applyAlignment="1">
      <alignment vertical="center"/>
    </xf>
    <xf numFmtId="0" fontId="11" fillId="2" borderId="76" xfId="0" applyFont="1" applyFill="1" applyBorder="1" applyAlignment="1">
      <alignment vertical="center"/>
    </xf>
    <xf numFmtId="0" fontId="11" fillId="0" borderId="68" xfId="0" applyFont="1" applyFill="1" applyBorder="1" applyAlignment="1">
      <alignment horizontal="center" vertical="center" shrinkToFit="1"/>
    </xf>
    <xf numFmtId="176" fontId="12" fillId="0" borderId="3" xfId="1" applyNumberFormat="1" applyFont="1" applyFill="1" applyBorder="1" applyAlignment="1" applyProtection="1">
      <alignment horizontal="center" vertical="center"/>
    </xf>
    <xf numFmtId="180" fontId="0" fillId="2" borderId="63" xfId="0" applyNumberFormat="1" applyFont="1" applyFill="1" applyBorder="1" applyAlignment="1">
      <alignment vertical="center"/>
    </xf>
    <xf numFmtId="179" fontId="0" fillId="0" borderId="19" xfId="1" applyNumberFormat="1" applyFont="1" applyFill="1" applyBorder="1" applyAlignment="1">
      <alignment horizontal="left"/>
    </xf>
    <xf numFmtId="176" fontId="0" fillId="0" borderId="6" xfId="0" applyNumberFormat="1" applyFont="1" applyBorder="1" applyAlignment="1">
      <alignment horizontal="center" vertical="center"/>
    </xf>
    <xf numFmtId="176" fontId="12" fillId="4" borderId="6" xfId="1" applyNumberFormat="1" applyFont="1" applyFill="1" applyBorder="1" applyAlignment="1" applyProtection="1">
      <alignment horizontal="center" vertical="center"/>
    </xf>
    <xf numFmtId="176" fontId="0" fillId="4" borderId="6" xfId="0" applyNumberFormat="1" applyFont="1" applyFill="1" applyBorder="1" applyAlignment="1">
      <alignment horizontal="center"/>
    </xf>
    <xf numFmtId="176" fontId="0" fillId="0" borderId="6" xfId="0" applyNumberFormat="1" applyFont="1" applyBorder="1" applyAlignment="1">
      <alignment horizontal="center"/>
    </xf>
    <xf numFmtId="176" fontId="0" fillId="0" borderId="6" xfId="0" applyNumberFormat="1" applyFont="1" applyBorder="1"/>
    <xf numFmtId="0" fontId="0" fillId="0" borderId="6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center" vertical="center"/>
    </xf>
    <xf numFmtId="176" fontId="0" fillId="0" borderId="19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28" xfId="1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shrinkToFit="1"/>
    </xf>
    <xf numFmtId="1" fontId="0" fillId="0" borderId="6" xfId="0" applyNumberFormat="1" applyFont="1" applyBorder="1" applyAlignment="1">
      <alignment horizontal="center" vertical="center"/>
    </xf>
    <xf numFmtId="1" fontId="0" fillId="0" borderId="6" xfId="1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Border="1" applyAlignment="1">
      <alignment horizontal="center"/>
    </xf>
    <xf numFmtId="1" fontId="0" fillId="0" borderId="6" xfId="0" applyNumberFormat="1" applyFont="1" applyBorder="1"/>
    <xf numFmtId="1" fontId="0" fillId="0" borderId="60" xfId="0" applyNumberFormat="1" applyFont="1" applyBorder="1" applyAlignment="1">
      <alignment horizontal="center" vertical="center" shrinkToFit="1"/>
    </xf>
    <xf numFmtId="1" fontId="0" fillId="0" borderId="60" xfId="0" applyNumberFormat="1" applyFont="1" applyFill="1" applyBorder="1" applyAlignment="1">
      <alignment horizontal="center" vertical="center" shrinkToFit="1"/>
    </xf>
    <xf numFmtId="1" fontId="0" fillId="0" borderId="41" xfId="0" applyNumberFormat="1" applyFont="1" applyFill="1" applyBorder="1" applyAlignment="1">
      <alignment horizontal="center" vertical="center" shrinkToFit="1"/>
    </xf>
    <xf numFmtId="180" fontId="0" fillId="0" borderId="0" xfId="0" applyNumberFormat="1" applyFont="1" applyFill="1" applyBorder="1" applyAlignment="1">
      <alignment horizontal="center"/>
    </xf>
    <xf numFmtId="180" fontId="11" fillId="0" borderId="0" xfId="0" applyNumberFormat="1" applyFont="1" applyFill="1" applyBorder="1" applyAlignment="1">
      <alignment horizontal="center"/>
    </xf>
    <xf numFmtId="180" fontId="11" fillId="0" borderId="1" xfId="0" applyNumberFormat="1" applyFont="1" applyFill="1" applyBorder="1" applyAlignment="1">
      <alignment horizontal="center" vertical="center"/>
    </xf>
    <xf numFmtId="180" fontId="11" fillId="0" borderId="1" xfId="0" applyNumberFormat="1" applyFont="1" applyBorder="1"/>
    <xf numFmtId="180" fontId="11" fillId="0" borderId="6" xfId="0" applyNumberFormat="1" applyFont="1" applyBorder="1" applyAlignment="1">
      <alignment horizontal="center" vertical="center"/>
    </xf>
    <xf numFmtId="180" fontId="11" fillId="0" borderId="19" xfId="0" applyNumberFormat="1" applyFont="1" applyFill="1" applyBorder="1" applyAlignment="1">
      <alignment horizontal="center" vertical="center"/>
    </xf>
    <xf numFmtId="180" fontId="11" fillId="0" borderId="19" xfId="0" applyNumberFormat="1" applyFont="1" applyBorder="1" applyAlignment="1">
      <alignment horizontal="center" vertical="center"/>
    </xf>
    <xf numFmtId="180" fontId="25" fillId="0" borderId="19" xfId="0" applyNumberFormat="1" applyFont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180" fontId="0" fillId="0" borderId="19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180" fontId="0" fillId="0" borderId="0" xfId="0" applyNumberFormat="1" applyFont="1" applyFill="1" applyAlignment="1">
      <alignment horizontal="center"/>
    </xf>
    <xf numFmtId="0" fontId="11" fillId="0" borderId="32" xfId="0" applyFont="1" applyBorder="1" applyAlignment="1">
      <alignment horizontal="center" vertical="center" shrinkToFit="1"/>
    </xf>
    <xf numFmtId="176" fontId="11" fillId="0" borderId="66" xfId="0" applyNumberFormat="1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/>
    </xf>
    <xf numFmtId="0" fontId="25" fillId="0" borderId="1" xfId="1" applyFont="1" applyFill="1" applyBorder="1" applyAlignment="1" applyProtection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 wrapText="1" shrinkToFit="1"/>
    </xf>
    <xf numFmtId="2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80" fontId="11" fillId="0" borderId="4" xfId="0" applyNumberFormat="1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2" fontId="11" fillId="0" borderId="60" xfId="0" applyNumberFormat="1" applyFont="1" applyBorder="1" applyAlignment="1">
      <alignment horizontal="center" vertical="center" shrinkToFit="1"/>
    </xf>
    <xf numFmtId="179" fontId="11" fillId="0" borderId="3" xfId="1" applyNumberFormat="1" applyFont="1" applyFill="1" applyBorder="1" applyAlignment="1" applyProtection="1">
      <alignment horizontal="center" vertical="center"/>
    </xf>
    <xf numFmtId="179" fontId="25" fillId="0" borderId="3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shrinkToFit="1"/>
    </xf>
    <xf numFmtId="180" fontId="11" fillId="0" borderId="0" xfId="0" applyNumberFormat="1" applyFont="1" applyFill="1" applyAlignment="1">
      <alignment horizontal="center"/>
    </xf>
    <xf numFmtId="0" fontId="11" fillId="0" borderId="2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shrinkToFit="1"/>
    </xf>
    <xf numFmtId="179" fontId="25" fillId="0" borderId="20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1" fontId="11" fillId="0" borderId="19" xfId="0" applyNumberFormat="1" applyFont="1" applyFill="1" applyBorder="1" applyAlignment="1">
      <alignment horizontal="center" vertical="center" shrinkToFit="1"/>
    </xf>
    <xf numFmtId="1" fontId="11" fillId="0" borderId="19" xfId="0" applyNumberFormat="1" applyFont="1" applyFill="1" applyBorder="1" applyAlignment="1">
      <alignment horizontal="center" vertical="center"/>
    </xf>
    <xf numFmtId="1" fontId="11" fillId="0" borderId="18" xfId="0" applyNumberFormat="1" applyFont="1" applyFill="1" applyBorder="1" applyAlignment="1">
      <alignment horizontal="center" vertical="center" shrinkToFit="1"/>
    </xf>
    <xf numFmtId="1" fontId="11" fillId="0" borderId="19" xfId="0" applyNumberFormat="1" applyFont="1" applyBorder="1" applyAlignment="1">
      <alignment horizontal="center" vertical="center"/>
    </xf>
    <xf numFmtId="179" fontId="11" fillId="2" borderId="62" xfId="0" applyNumberFormat="1" applyFont="1" applyFill="1" applyBorder="1" applyAlignment="1">
      <alignment horizontal="center" vertical="center"/>
    </xf>
    <xf numFmtId="180" fontId="11" fillId="2" borderId="66" xfId="0" applyNumberFormat="1" applyFont="1" applyFill="1" applyBorder="1" applyAlignment="1">
      <alignment horizontal="center" vertical="center" shrinkToFit="1"/>
    </xf>
    <xf numFmtId="179" fontId="11" fillId="0" borderId="3" xfId="0" applyNumberFormat="1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center" vertical="center" shrinkToFit="1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179" fontId="11" fillId="0" borderId="26" xfId="0" applyNumberFormat="1" applyFont="1" applyFill="1" applyBorder="1" applyAlignment="1">
      <alignment horizontal="center" vertical="center"/>
    </xf>
    <xf numFmtId="176" fontId="11" fillId="0" borderId="48" xfId="0" applyNumberFormat="1" applyFont="1" applyFill="1" applyBorder="1" applyAlignment="1">
      <alignment horizontal="left" vertical="center"/>
    </xf>
    <xf numFmtId="179" fontId="11" fillId="0" borderId="3" xfId="0" applyNumberFormat="1" applyFont="1" applyFill="1" applyBorder="1" applyAlignment="1">
      <alignment vertical="center"/>
    </xf>
    <xf numFmtId="179" fontId="11" fillId="0" borderId="20" xfId="0" applyNumberFormat="1" applyFont="1" applyFill="1" applyBorder="1" applyAlignment="1">
      <alignment vertical="center"/>
    </xf>
    <xf numFmtId="176" fontId="11" fillId="0" borderId="2" xfId="1" applyNumberFormat="1" applyFont="1" applyFill="1" applyBorder="1" applyAlignment="1">
      <alignment vertical="center"/>
    </xf>
    <xf numFmtId="177" fontId="11" fillId="0" borderId="19" xfId="0" applyNumberFormat="1" applyFont="1" applyFill="1" applyBorder="1" applyAlignment="1">
      <alignment horizontal="center"/>
    </xf>
    <xf numFmtId="176" fontId="11" fillId="0" borderId="28" xfId="1" applyNumberFormat="1" applyFont="1" applyFill="1" applyBorder="1" applyAlignment="1">
      <alignment horizontal="left"/>
    </xf>
    <xf numFmtId="0" fontId="11" fillId="0" borderId="7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shrinkToFit="1"/>
    </xf>
    <xf numFmtId="0" fontId="11" fillId="0" borderId="78" xfId="1" applyFont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shrinkToFit="1"/>
    </xf>
    <xf numFmtId="0" fontId="0" fillId="0" borderId="21" xfId="0" applyFont="1" applyBorder="1" applyAlignment="1">
      <alignment horizontal="center"/>
    </xf>
    <xf numFmtId="0" fontId="11" fillId="0" borderId="1" xfId="0" applyFont="1" applyBorder="1" applyAlignment="1">
      <alignment shrinkToFit="1"/>
    </xf>
    <xf numFmtId="0" fontId="11" fillId="2" borderId="49" xfId="0" applyFont="1" applyFill="1" applyBorder="1" applyAlignment="1">
      <alignment vertical="center"/>
    </xf>
    <xf numFmtId="176" fontId="11" fillId="2" borderId="9" xfId="0" applyNumberFormat="1" applyFont="1" applyFill="1" applyBorder="1" applyAlignment="1">
      <alignment vertical="center"/>
    </xf>
    <xf numFmtId="180" fontId="11" fillId="6" borderId="76" xfId="0" applyNumberFormat="1" applyFont="1" applyFill="1" applyBorder="1" applyAlignment="1">
      <alignment vertical="center"/>
    </xf>
    <xf numFmtId="180" fontId="11" fillId="0" borderId="1" xfId="0" applyNumberFormat="1" applyFont="1" applyFill="1" applyBorder="1" applyAlignment="1">
      <alignment horizontal="center"/>
    </xf>
    <xf numFmtId="0" fontId="11" fillId="2" borderId="74" xfId="0" applyFont="1" applyFill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 shrinkToFit="1"/>
    </xf>
    <xf numFmtId="0" fontId="11" fillId="0" borderId="78" xfId="1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180" fontId="11" fillId="0" borderId="18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1" fillId="0" borderId="78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6" fontId="12" fillId="4" borderId="4" xfId="1" applyNumberFormat="1" applyFont="1" applyFill="1" applyBorder="1" applyAlignment="1" applyProtection="1">
      <alignment horizontal="center" vertical="center"/>
    </xf>
    <xf numFmtId="176" fontId="0" fillId="4" borderId="4" xfId="0" applyNumberFormat="1" applyFont="1" applyFill="1" applyBorder="1" applyAlignment="1">
      <alignment horizontal="center"/>
    </xf>
    <xf numFmtId="176" fontId="0" fillId="4" borderId="4" xfId="0" applyNumberFormat="1" applyFont="1" applyFill="1" applyBorder="1"/>
    <xf numFmtId="176" fontId="0" fillId="0" borderId="4" xfId="0" applyNumberFormat="1" applyFont="1" applyBorder="1"/>
    <xf numFmtId="0" fontId="12" fillId="0" borderId="4" xfId="1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horizontal="center"/>
    </xf>
    <xf numFmtId="0" fontId="11" fillId="0" borderId="77" xfId="0" applyFont="1" applyBorder="1" applyAlignment="1">
      <alignment horizontal="center" vertical="top"/>
    </xf>
    <xf numFmtId="0" fontId="11" fillId="0" borderId="25" xfId="0" applyFont="1" applyBorder="1" applyAlignment="1">
      <alignment horizontal="center" shrinkToFit="1"/>
    </xf>
    <xf numFmtId="2" fontId="11" fillId="0" borderId="1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180" fontId="11" fillId="0" borderId="1" xfId="0" applyNumberFormat="1" applyFont="1" applyBorder="1" applyAlignment="1">
      <alignment horizontal="center"/>
    </xf>
    <xf numFmtId="0" fontId="11" fillId="0" borderId="15" xfId="0" applyFont="1" applyBorder="1" applyAlignment="1">
      <alignment vertical="center" wrapText="1" shrinkToFit="1"/>
    </xf>
    <xf numFmtId="0" fontId="11" fillId="0" borderId="1" xfId="0" applyFont="1" applyBorder="1" applyAlignment="1">
      <alignment vertical="center" wrapText="1" shrinkToFit="1"/>
    </xf>
    <xf numFmtId="2" fontId="11" fillId="0" borderId="4" xfId="1" applyNumberFormat="1" applyFont="1" applyFill="1" applyBorder="1" applyAlignment="1" applyProtection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6" xfId="1" applyNumberFormat="1" applyFont="1" applyFill="1" applyBorder="1" applyAlignment="1" applyProtection="1">
      <alignment horizontal="center" vertical="center"/>
    </xf>
    <xf numFmtId="2" fontId="11" fillId="4" borderId="1" xfId="1" applyNumberFormat="1" applyFont="1" applyFill="1" applyBorder="1" applyAlignment="1" applyProtection="1">
      <alignment horizontal="center" vertical="center"/>
    </xf>
    <xf numFmtId="2" fontId="11" fillId="0" borderId="1" xfId="1" applyNumberFormat="1" applyFont="1" applyFill="1" applyBorder="1" applyAlignment="1" applyProtection="1">
      <alignment horizontal="center" vertical="center"/>
    </xf>
    <xf numFmtId="2" fontId="11" fillId="0" borderId="6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2" fontId="11" fillId="0" borderId="6" xfId="0" applyNumberFormat="1" applyFont="1" applyBorder="1"/>
    <xf numFmtId="2" fontId="11" fillId="0" borderId="1" xfId="0" applyNumberFormat="1" applyFont="1" applyBorder="1"/>
    <xf numFmtId="2" fontId="11" fillId="0" borderId="3" xfId="0" applyNumberFormat="1" applyFont="1" applyBorder="1" applyAlignment="1">
      <alignment horizontal="center" vertical="center" shrinkToFit="1"/>
    </xf>
    <xf numFmtId="176" fontId="11" fillId="6" borderId="66" xfId="0" applyNumberFormat="1" applyFont="1" applyFill="1" applyBorder="1" applyAlignment="1">
      <alignment horizontal="center" vertical="center" shrinkToFit="1"/>
    </xf>
    <xf numFmtId="180" fontId="11" fillId="6" borderId="66" xfId="0" applyNumberFormat="1" applyFont="1" applyFill="1" applyBorder="1" applyAlignment="1">
      <alignment horizontal="center" vertical="center" shrinkToFit="1"/>
    </xf>
    <xf numFmtId="0" fontId="11" fillId="0" borderId="46" xfId="0" applyFont="1" applyFill="1" applyBorder="1" applyAlignment="1">
      <alignment horizontal="center" vertical="center" shrinkToFit="1"/>
    </xf>
    <xf numFmtId="176" fontId="0" fillId="6" borderId="66" xfId="0" applyNumberFormat="1" applyFont="1" applyFill="1" applyBorder="1" applyAlignment="1">
      <alignment horizontal="center" vertical="center" shrinkToFit="1"/>
    </xf>
    <xf numFmtId="180" fontId="0" fillId="6" borderId="66" xfId="0" applyNumberFormat="1" applyFont="1" applyFill="1" applyBorder="1" applyAlignment="1">
      <alignment horizontal="center" vertical="center" shrinkToFit="1"/>
    </xf>
    <xf numFmtId="0" fontId="11" fillId="0" borderId="85" xfId="0" applyFont="1" applyBorder="1" applyAlignment="1">
      <alignment horizontal="center" vertical="center"/>
    </xf>
    <xf numFmtId="179" fontId="0" fillId="0" borderId="28" xfId="1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textRotation="255" wrapText="1" shrinkToFit="1"/>
    </xf>
    <xf numFmtId="2" fontId="11" fillId="0" borderId="6" xfId="0" applyNumberFormat="1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/>
    </xf>
    <xf numFmtId="181" fontId="0" fillId="0" borderId="4" xfId="0" applyNumberFormat="1" applyFont="1" applyFill="1" applyBorder="1" applyAlignment="1">
      <alignment horizontal="center" vertical="center" shrinkToFit="1"/>
    </xf>
    <xf numFmtId="0" fontId="13" fillId="0" borderId="3" xfId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83" fontId="11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shrinkToFit="1"/>
    </xf>
    <xf numFmtId="1" fontId="0" fillId="0" borderId="1" xfId="1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Alignment="1">
      <alignment horizontal="center"/>
    </xf>
    <xf numFmtId="2" fontId="0" fillId="0" borderId="46" xfId="0" applyNumberFormat="1" applyFont="1" applyFill="1" applyBorder="1" applyAlignment="1">
      <alignment horizontal="center" vertical="center" shrinkToFit="1"/>
    </xf>
    <xf numFmtId="1" fontId="11" fillId="0" borderId="77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/>
    <xf numFmtId="1" fontId="0" fillId="0" borderId="1" xfId="0" applyNumberFormat="1" applyFont="1" applyFill="1" applyBorder="1" applyAlignment="1">
      <alignment horizontal="center" shrinkToFit="1"/>
    </xf>
    <xf numFmtId="0" fontId="11" fillId="0" borderId="78" xfId="0" applyFont="1" applyBorder="1" applyAlignment="1">
      <alignment horizontal="center" vertical="center" shrinkToFit="1"/>
    </xf>
    <xf numFmtId="1" fontId="11" fillId="0" borderId="1" xfId="0" applyNumberFormat="1" applyFont="1" applyBorder="1"/>
    <xf numFmtId="1" fontId="11" fillId="0" borderId="77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 shrinkToFit="1"/>
    </xf>
    <xf numFmtId="180" fontId="12" fillId="0" borderId="1" xfId="1" applyNumberFormat="1" applyFont="1" applyFill="1" applyBorder="1" applyAlignment="1" applyProtection="1">
      <alignment horizontal="center" vertical="center"/>
    </xf>
    <xf numFmtId="180" fontId="0" fillId="0" borderId="1" xfId="0" applyNumberFormat="1" applyFont="1" applyFill="1" applyBorder="1" applyAlignment="1">
      <alignment horizontal="center"/>
    </xf>
    <xf numFmtId="1" fontId="12" fillId="0" borderId="1" xfId="1" applyNumberFormat="1" applyFont="1" applyFill="1" applyBorder="1" applyAlignment="1" applyProtection="1">
      <alignment horizontal="center" vertical="center"/>
    </xf>
    <xf numFmtId="180" fontId="0" fillId="2" borderId="66" xfId="0" applyNumberFormat="1" applyFont="1" applyFill="1" applyBorder="1" applyAlignment="1">
      <alignment horizontal="center" vertical="center" shrinkToFit="1"/>
    </xf>
    <xf numFmtId="180" fontId="11" fillId="2" borderId="76" xfId="0" applyNumberFormat="1" applyFont="1" applyFill="1" applyBorder="1" applyAlignment="1">
      <alignment horizontal="center" vertical="center"/>
    </xf>
    <xf numFmtId="180" fontId="11" fillId="6" borderId="76" xfId="0" applyNumberFormat="1" applyFont="1" applyFill="1" applyBorder="1" applyAlignment="1">
      <alignment horizontal="center" vertical="center"/>
    </xf>
    <xf numFmtId="181" fontId="29" fillId="0" borderId="4" xfId="0" applyNumberFormat="1" applyFont="1" applyBorder="1" applyAlignment="1">
      <alignment horizontal="center" vertical="center" shrinkToFit="1"/>
    </xf>
    <xf numFmtId="181" fontId="0" fillId="0" borderId="60" xfId="0" applyNumberFormat="1" applyFont="1" applyFill="1" applyBorder="1" applyAlignment="1">
      <alignment horizontal="center" vertical="center" shrinkToFit="1"/>
    </xf>
    <xf numFmtId="2" fontId="0" fillId="0" borderId="60" xfId="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center"/>
    </xf>
    <xf numFmtId="49" fontId="10" fillId="3" borderId="31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255" shrinkToFit="1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textRotation="255" wrapText="1" shrinkToFit="1"/>
    </xf>
    <xf numFmtId="0" fontId="11" fillId="2" borderId="23" xfId="0" applyFont="1" applyFill="1" applyBorder="1" applyAlignment="1">
      <alignment horizontal="center" vertical="center" shrinkToFit="1"/>
    </xf>
    <xf numFmtId="179" fontId="11" fillId="0" borderId="20" xfId="0" applyNumberFormat="1" applyFont="1" applyFill="1" applyBorder="1" applyAlignment="1">
      <alignment horizontal="center" vertical="center"/>
    </xf>
    <xf numFmtId="180" fontId="11" fillId="2" borderId="23" xfId="0" applyNumberFormat="1" applyFont="1" applyFill="1" applyBorder="1" applyAlignment="1">
      <alignment horizontal="center" vertical="center" shrinkToFit="1"/>
    </xf>
    <xf numFmtId="179" fontId="11" fillId="0" borderId="86" xfId="1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 shrinkToFit="1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shrinkToFit="1"/>
    </xf>
    <xf numFmtId="180" fontId="0" fillId="0" borderId="6" xfId="1" applyNumberFormat="1" applyFont="1" applyFill="1" applyBorder="1" applyAlignment="1" applyProtection="1">
      <alignment horizontal="center" vertical="center"/>
    </xf>
    <xf numFmtId="180" fontId="0" fillId="0" borderId="4" xfId="0" applyNumberFormat="1" applyFont="1" applyBorder="1" applyAlignment="1">
      <alignment horizontal="center" vertical="center" shrinkToFit="1"/>
    </xf>
    <xf numFmtId="180" fontId="0" fillId="2" borderId="23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176" fontId="0" fillId="0" borderId="23" xfId="0" applyNumberFormat="1" applyFont="1" applyBorder="1" applyAlignment="1">
      <alignment horizontal="center" vertical="center" shrinkToFit="1"/>
    </xf>
    <xf numFmtId="0" fontId="0" fillId="0" borderId="16" xfId="1" applyFont="1" applyFill="1" applyBorder="1" applyAlignment="1" applyProtection="1">
      <alignment horizontal="center" vertical="center"/>
    </xf>
    <xf numFmtId="0" fontId="0" fillId="0" borderId="16" xfId="0" applyFont="1" applyBorder="1" applyAlignment="1">
      <alignment horizontal="center"/>
    </xf>
    <xf numFmtId="0" fontId="0" fillId="0" borderId="16" xfId="0" applyFont="1" applyBorder="1"/>
    <xf numFmtId="0" fontId="0" fillId="0" borderId="35" xfId="0" applyFont="1" applyBorder="1" applyAlignment="1">
      <alignment horizontal="center" vertical="center" shrinkToFit="1"/>
    </xf>
    <xf numFmtId="0" fontId="0" fillId="0" borderId="35" xfId="0" applyFont="1" applyFill="1" applyBorder="1" applyAlignment="1">
      <alignment horizontal="center" vertical="center" shrinkToFit="1"/>
    </xf>
    <xf numFmtId="0" fontId="0" fillId="0" borderId="52" xfId="0" applyFont="1" applyFill="1" applyBorder="1" applyAlignment="1">
      <alignment horizontal="center" vertical="center" shrinkToFit="1"/>
    </xf>
    <xf numFmtId="176" fontId="0" fillId="6" borderId="43" xfId="0" applyNumberFormat="1" applyFont="1" applyFill="1" applyBorder="1" applyAlignment="1">
      <alignment horizontal="center" vertical="center" shrinkToFit="1"/>
    </xf>
    <xf numFmtId="0" fontId="0" fillId="4" borderId="35" xfId="0" applyFont="1" applyFill="1" applyBorder="1" applyAlignment="1">
      <alignment horizontal="center" vertical="center" shrinkToFit="1"/>
    </xf>
    <xf numFmtId="176" fontId="0" fillId="4" borderId="35" xfId="0" applyNumberFormat="1" applyFont="1" applyFill="1" applyBorder="1" applyAlignment="1">
      <alignment horizontal="center" vertical="center" shrinkToFit="1"/>
    </xf>
    <xf numFmtId="176" fontId="0" fillId="0" borderId="35" xfId="0" applyNumberFormat="1" applyFont="1" applyFill="1" applyBorder="1" applyAlignment="1">
      <alignment horizontal="center" vertical="center"/>
    </xf>
    <xf numFmtId="176" fontId="0" fillId="0" borderId="52" xfId="0" applyNumberFormat="1" applyFont="1" applyFill="1" applyBorder="1" applyAlignment="1">
      <alignment horizontal="center" vertical="center"/>
    </xf>
    <xf numFmtId="49" fontId="0" fillId="0" borderId="35" xfId="0" applyNumberFormat="1" applyFont="1" applyFill="1" applyBorder="1" applyAlignment="1">
      <alignment horizontal="center"/>
    </xf>
    <xf numFmtId="177" fontId="0" fillId="0" borderId="50" xfId="0" applyNumberFormat="1" applyFont="1" applyFill="1" applyBorder="1" applyAlignment="1">
      <alignment horizontal="center"/>
    </xf>
    <xf numFmtId="176" fontId="0" fillId="6" borderId="23" xfId="0" applyNumberFormat="1" applyFont="1" applyFill="1" applyBorder="1" applyAlignment="1">
      <alignment horizontal="center" vertical="center" shrinkToFit="1"/>
    </xf>
    <xf numFmtId="0" fontId="0" fillId="4" borderId="3" xfId="0" applyFont="1" applyFill="1" applyBorder="1" applyAlignment="1">
      <alignment horizontal="center" vertical="center" shrinkToFit="1"/>
    </xf>
    <xf numFmtId="176" fontId="0" fillId="4" borderId="3" xfId="0" applyNumberFormat="1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6" xfId="1" applyFont="1" applyFill="1" applyBorder="1" applyAlignment="1" applyProtection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6" xfId="0" applyFont="1" applyBorder="1"/>
    <xf numFmtId="0" fontId="11" fillId="0" borderId="35" xfId="0" applyFont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52" xfId="0" applyFont="1" applyFill="1" applyBorder="1" applyAlignment="1">
      <alignment horizontal="center" vertical="center" shrinkToFit="1"/>
    </xf>
    <xf numFmtId="176" fontId="11" fillId="0" borderId="35" xfId="0" applyNumberFormat="1" applyFont="1" applyFill="1" applyBorder="1" applyAlignment="1">
      <alignment horizontal="center" vertical="center" shrinkToFit="1"/>
    </xf>
    <xf numFmtId="176" fontId="11" fillId="0" borderId="35" xfId="0" applyNumberFormat="1" applyFont="1" applyFill="1" applyBorder="1" applyAlignment="1">
      <alignment horizontal="center" vertical="center"/>
    </xf>
    <xf numFmtId="176" fontId="11" fillId="0" borderId="52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center"/>
    </xf>
    <xf numFmtId="177" fontId="11" fillId="0" borderId="5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1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textRotation="255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vertical="center" wrapText="1" shrinkToFit="1"/>
    </xf>
    <xf numFmtId="1" fontId="0" fillId="0" borderId="0" xfId="1" applyNumberFormat="1" applyFont="1" applyFill="1" applyBorder="1" applyAlignment="1" applyProtection="1">
      <alignment horizontal="center" vertical="center"/>
    </xf>
    <xf numFmtId="184" fontId="25" fillId="0" borderId="3" xfId="0" applyNumberFormat="1" applyFont="1" applyBorder="1" applyAlignment="1">
      <alignment horizontal="center" vertical="center"/>
    </xf>
    <xf numFmtId="184" fontId="3" fillId="0" borderId="3" xfId="0" applyNumberFormat="1" applyFont="1" applyFill="1" applyBorder="1" applyAlignment="1">
      <alignment horizontal="center" vertical="center"/>
    </xf>
    <xf numFmtId="0" fontId="11" fillId="0" borderId="52" xfId="0" applyFont="1" applyBorder="1" applyAlignment="1">
      <alignment vertical="center" textRotation="255" shrinkToFit="1"/>
    </xf>
    <xf numFmtId="0" fontId="11" fillId="0" borderId="51" xfId="0" applyFont="1" applyBorder="1" applyAlignment="1">
      <alignment vertical="center" textRotation="255" shrinkToFit="1"/>
    </xf>
    <xf numFmtId="0" fontId="11" fillId="0" borderId="49" xfId="0" applyFont="1" applyBorder="1" applyAlignment="1">
      <alignment vertical="center" textRotation="255" shrinkToFit="1"/>
    </xf>
    <xf numFmtId="0" fontId="11" fillId="0" borderId="0" xfId="1" applyFont="1" applyFill="1" applyBorder="1" applyAlignment="1" applyProtection="1">
      <alignment horizontal="center" vertical="center"/>
    </xf>
    <xf numFmtId="0" fontId="28" fillId="0" borderId="0" xfId="0" applyFont="1" applyBorder="1" applyAlignment="1">
      <alignment shrinkToFit="1"/>
    </xf>
    <xf numFmtId="0" fontId="28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11" fillId="4" borderId="0" xfId="0" applyFont="1" applyFill="1" applyBorder="1" applyAlignment="1">
      <alignment horizontal="center" shrinkToFit="1"/>
    </xf>
    <xf numFmtId="1" fontId="11" fillId="4" borderId="0" xfId="0" applyNumberFormat="1" applyFont="1" applyFill="1" applyBorder="1" applyAlignment="1">
      <alignment horizontal="center" shrinkToFit="1"/>
    </xf>
    <xf numFmtId="2" fontId="11" fillId="0" borderId="0" xfId="0" applyNumberFormat="1" applyFont="1" applyBorder="1" applyAlignment="1">
      <alignment horizontal="center" vertical="center" shrinkToFit="1"/>
    </xf>
    <xf numFmtId="0" fontId="11" fillId="4" borderId="0" xfId="1" applyFont="1" applyFill="1" applyBorder="1" applyAlignment="1" applyProtection="1">
      <alignment horizontal="center" vertical="center"/>
    </xf>
    <xf numFmtId="179" fontId="25" fillId="0" borderId="0" xfId="0" applyNumberFormat="1" applyFont="1" applyBorder="1" applyAlignment="1">
      <alignment horizontal="center" vertical="center"/>
    </xf>
    <xf numFmtId="184" fontId="25" fillId="0" borderId="0" xfId="0" applyNumberFormat="1" applyFont="1" applyBorder="1" applyAlignment="1">
      <alignment horizontal="center" vertical="center"/>
    </xf>
    <xf numFmtId="179" fontId="11" fillId="0" borderId="0" xfId="1" applyNumberFormat="1" applyFont="1" applyFill="1" applyBorder="1" applyAlignment="1" applyProtection="1">
      <alignment horizontal="center" vertical="center"/>
    </xf>
    <xf numFmtId="176" fontId="12" fillId="4" borderId="0" xfId="1" applyNumberFormat="1" applyFont="1" applyFill="1" applyBorder="1" applyAlignment="1" applyProtection="1">
      <alignment horizontal="center" vertical="center"/>
    </xf>
    <xf numFmtId="176" fontId="0" fillId="4" borderId="0" xfId="0" applyNumberFormat="1" applyFont="1" applyFill="1" applyBorder="1" applyAlignment="1">
      <alignment horizontal="center"/>
    </xf>
    <xf numFmtId="176" fontId="0" fillId="0" borderId="0" xfId="0" applyNumberFormat="1" applyFont="1" applyBorder="1" applyAlignment="1">
      <alignment horizontal="center"/>
    </xf>
    <xf numFmtId="176" fontId="0" fillId="4" borderId="0" xfId="0" applyNumberFormat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6" fillId="0" borderId="77" xfId="0" applyFont="1" applyBorder="1" applyAlignment="1">
      <alignment horizontal="center" vertical="center"/>
    </xf>
    <xf numFmtId="0" fontId="0" fillId="0" borderId="0" xfId="1" applyFont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center"/>
    </xf>
    <xf numFmtId="185" fontId="3" fillId="0" borderId="3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 shrinkToFit="1"/>
    </xf>
    <xf numFmtId="176" fontId="11" fillId="6" borderId="62" xfId="0" applyNumberFormat="1" applyFont="1" applyFill="1" applyBorder="1" applyAlignment="1">
      <alignment horizontal="center" vertical="center" shrinkToFit="1"/>
    </xf>
    <xf numFmtId="176" fontId="11" fillId="4" borderId="60" xfId="0" applyNumberFormat="1" applyFont="1" applyFill="1" applyBorder="1" applyAlignment="1">
      <alignment horizontal="center" vertical="center" shrinkToFit="1"/>
    </xf>
    <xf numFmtId="176" fontId="11" fillId="0" borderId="23" xfId="0" applyNumberFormat="1" applyFont="1" applyBorder="1" applyAlignment="1">
      <alignment horizontal="center" vertical="center" shrinkToFit="1"/>
    </xf>
    <xf numFmtId="0" fontId="11" fillId="0" borderId="88" xfId="1" applyFont="1" applyBorder="1" applyAlignment="1">
      <alignment horizontal="center" vertical="center" shrinkToFit="1"/>
    </xf>
    <xf numFmtId="0" fontId="11" fillId="0" borderId="89" xfId="1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180" fontId="11" fillId="0" borderId="3" xfId="0" applyNumberFormat="1" applyFont="1" applyBorder="1" applyAlignment="1">
      <alignment horizontal="center" vertical="center"/>
    </xf>
    <xf numFmtId="180" fontId="11" fillId="0" borderId="3" xfId="0" applyNumberFormat="1" applyFont="1" applyBorder="1" applyAlignment="1">
      <alignment horizontal="center"/>
    </xf>
    <xf numFmtId="180" fontId="11" fillId="0" borderId="3" xfId="0" applyNumberFormat="1" applyFont="1" applyBorder="1"/>
    <xf numFmtId="0" fontId="11" fillId="0" borderId="3" xfId="0" applyFont="1" applyBorder="1" applyAlignment="1">
      <alignment horizontal="center" shrinkToFit="1"/>
    </xf>
    <xf numFmtId="0" fontId="11" fillId="0" borderId="26" xfId="0" applyFont="1" applyBorder="1" applyAlignment="1">
      <alignment horizontal="center" vertical="center"/>
    </xf>
    <xf numFmtId="180" fontId="11" fillId="0" borderId="20" xfId="0" applyNumberFormat="1" applyFont="1" applyBorder="1" applyAlignment="1">
      <alignment horizontal="center" vertical="center"/>
    </xf>
    <xf numFmtId="179" fontId="11" fillId="2" borderId="23" xfId="0" applyNumberFormat="1" applyFont="1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180" fontId="12" fillId="0" borderId="1" xfId="1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/>
    </xf>
    <xf numFmtId="182" fontId="0" fillId="4" borderId="1" xfId="0" applyNumberFormat="1" applyFont="1" applyFill="1" applyBorder="1" applyAlignment="1">
      <alignment horizontal="center" shrinkToFit="1"/>
    </xf>
    <xf numFmtId="0" fontId="11" fillId="4" borderId="0" xfId="0" applyFont="1" applyFill="1" applyAlignment="1">
      <alignment horizontal="center" vertical="center"/>
    </xf>
    <xf numFmtId="182" fontId="11" fillId="0" borderId="1" xfId="0" applyNumberFormat="1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180" fontId="11" fillId="2" borderId="63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>
      <alignment horizontal="center"/>
    </xf>
    <xf numFmtId="182" fontId="0" fillId="4" borderId="1" xfId="0" applyNumberFormat="1" applyFont="1" applyFill="1" applyBorder="1" applyAlignment="1">
      <alignment horizontal="center" vertical="center" shrinkToFit="1"/>
    </xf>
    <xf numFmtId="0" fontId="10" fillId="4" borderId="59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  <xf numFmtId="0" fontId="10" fillId="4" borderId="75" xfId="0" applyFont="1" applyFill="1" applyBorder="1" applyAlignment="1">
      <alignment horizontal="center" vertical="center" wrapText="1"/>
    </xf>
    <xf numFmtId="0" fontId="14" fillId="4" borderId="73" xfId="0" applyFont="1" applyFill="1" applyBorder="1" applyAlignment="1">
      <alignment horizontal="center" vertical="center" wrapText="1"/>
    </xf>
    <xf numFmtId="0" fontId="14" fillId="4" borderId="39" xfId="0" applyFont="1" applyFill="1" applyBorder="1" applyAlignment="1">
      <alignment horizontal="center" vertical="center" wrapText="1"/>
    </xf>
    <xf numFmtId="11" fontId="14" fillId="4" borderId="39" xfId="0" applyNumberFormat="1" applyFont="1" applyFill="1" applyBorder="1" applyAlignment="1">
      <alignment horizontal="center" vertical="center" wrapText="1"/>
    </xf>
    <xf numFmtId="0" fontId="10" fillId="4" borderId="90" xfId="0" applyFont="1" applyFill="1" applyBorder="1" applyAlignment="1">
      <alignment horizontal="center" vertical="center" wrapText="1"/>
    </xf>
    <xf numFmtId="0" fontId="14" fillId="4" borderId="91" xfId="0" applyFont="1" applyFill="1" applyBorder="1" applyAlignment="1">
      <alignment horizontal="center" vertical="center" wrapText="1"/>
    </xf>
    <xf numFmtId="0" fontId="14" fillId="4" borderId="92" xfId="0" applyFont="1" applyFill="1" applyBorder="1" applyAlignment="1">
      <alignment horizontal="center" vertical="center" wrapText="1"/>
    </xf>
    <xf numFmtId="179" fontId="5" fillId="0" borderId="93" xfId="0" applyNumberFormat="1" applyFont="1" applyBorder="1" applyAlignment="1">
      <alignment horizontal="center" vertical="center"/>
    </xf>
    <xf numFmtId="179" fontId="5" fillId="0" borderId="91" xfId="0" applyNumberFormat="1" applyFont="1" applyBorder="1" applyAlignment="1">
      <alignment horizontal="center" vertical="center"/>
    </xf>
    <xf numFmtId="1" fontId="5" fillId="0" borderId="92" xfId="0" applyNumberFormat="1" applyFont="1" applyFill="1" applyBorder="1" applyAlignment="1">
      <alignment horizontal="center" vertical="center" shrinkToFit="1"/>
    </xf>
    <xf numFmtId="1" fontId="5" fillId="4" borderId="94" xfId="0" applyNumberFormat="1" applyFont="1" applyFill="1" applyBorder="1" applyAlignment="1">
      <alignment horizontal="center" vertical="center" shrinkToFit="1"/>
    </xf>
    <xf numFmtId="179" fontId="5" fillId="0" borderId="36" xfId="0" applyNumberFormat="1" applyFont="1" applyBorder="1" applyAlignment="1">
      <alignment horizontal="center" vertical="center"/>
    </xf>
    <xf numFmtId="179" fontId="5" fillId="0" borderId="15" xfId="0" applyNumberFormat="1" applyFont="1" applyBorder="1" applyAlignment="1">
      <alignment horizontal="center" vertical="center"/>
    </xf>
    <xf numFmtId="1" fontId="5" fillId="0" borderId="87" xfId="0" applyNumberFormat="1" applyFont="1" applyFill="1" applyBorder="1" applyAlignment="1">
      <alignment horizontal="center" vertical="center" shrinkToFit="1"/>
    </xf>
    <xf numFmtId="1" fontId="5" fillId="4" borderId="95" xfId="0" applyNumberFormat="1" applyFont="1" applyFill="1" applyBorder="1" applyAlignment="1">
      <alignment horizontal="center" vertical="center" shrinkToFi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6" xfId="0" applyFont="1" applyFill="1" applyBorder="1" applyAlignment="1">
      <alignment horizontal="center" vertical="center" wrapText="1"/>
    </xf>
    <xf numFmtId="0" fontId="14" fillId="4" borderId="97" xfId="0" applyFont="1" applyFill="1" applyBorder="1" applyAlignment="1">
      <alignment horizontal="center" vertical="center" wrapText="1"/>
    </xf>
    <xf numFmtId="0" fontId="4" fillId="0" borderId="98" xfId="0" applyFont="1" applyFill="1" applyBorder="1" applyAlignment="1">
      <alignment horizontal="center" vertical="center" wrapText="1"/>
    </xf>
    <xf numFmtId="179" fontId="5" fillId="0" borderId="99" xfId="0" applyNumberFormat="1" applyFont="1" applyFill="1" applyBorder="1" applyAlignment="1">
      <alignment horizontal="center" vertical="center"/>
    </xf>
    <xf numFmtId="179" fontId="5" fillId="0" borderId="97" xfId="0" applyNumberFormat="1" applyFont="1" applyFill="1" applyBorder="1" applyAlignment="1">
      <alignment horizontal="center" vertical="center"/>
    </xf>
    <xf numFmtId="1" fontId="5" fillId="0" borderId="100" xfId="0" applyNumberFormat="1" applyFont="1" applyFill="1" applyBorder="1" applyAlignment="1">
      <alignment horizontal="center" vertical="center" shrinkToFit="1"/>
    </xf>
    <xf numFmtId="1" fontId="5" fillId="4" borderId="101" xfId="0" applyNumberFormat="1" applyFont="1" applyFill="1" applyBorder="1" applyAlignment="1">
      <alignment horizontal="center" vertical="center" shrinkToFit="1"/>
    </xf>
    <xf numFmtId="0" fontId="10" fillId="4" borderId="74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/>
    </xf>
    <xf numFmtId="11" fontId="14" fillId="4" borderId="1" xfId="0" applyNumberFormat="1" applyFont="1" applyFill="1" applyBorder="1" applyAlignment="1">
      <alignment horizontal="center" vertical="center" wrapText="1"/>
    </xf>
    <xf numFmtId="0" fontId="14" fillId="4" borderId="60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11" fontId="14" fillId="4" borderId="1" xfId="0" applyNumberFormat="1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shrinkToFit="1"/>
    </xf>
    <xf numFmtId="49" fontId="10" fillId="0" borderId="98" xfId="0" applyNumberFormat="1" applyFont="1" applyFill="1" applyBorder="1" applyAlignment="1">
      <alignment horizontal="center" vertical="center" wrapText="1"/>
    </xf>
    <xf numFmtId="0" fontId="14" fillId="4" borderId="99" xfId="0" applyFont="1" applyFill="1" applyBorder="1" applyAlignment="1">
      <alignment horizontal="center" vertical="center" wrapText="1"/>
    </xf>
    <xf numFmtId="0" fontId="14" fillId="4" borderId="100" xfId="0" applyFont="1" applyFill="1" applyBorder="1" applyAlignment="1">
      <alignment horizontal="center" vertical="center" wrapText="1"/>
    </xf>
    <xf numFmtId="179" fontId="5" fillId="0" borderId="97" xfId="0" applyNumberFormat="1" applyFont="1" applyBorder="1" applyAlignment="1">
      <alignment horizontal="center" vertical="center"/>
    </xf>
    <xf numFmtId="1" fontId="5" fillId="0" borderId="97" xfId="0" applyNumberFormat="1" applyFont="1" applyFill="1" applyBorder="1" applyAlignment="1">
      <alignment horizontal="center" vertical="center" shrinkToFit="1"/>
    </xf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0" fillId="7" borderId="3" xfId="0" applyFont="1" applyFill="1" applyBorder="1" applyAlignment="1">
      <alignment horizontal="center"/>
    </xf>
    <xf numFmtId="0" fontId="11" fillId="7" borderId="43" xfId="0" applyFont="1" applyFill="1" applyBorder="1" applyAlignment="1">
      <alignment vertical="center"/>
    </xf>
    <xf numFmtId="0" fontId="11" fillId="0" borderId="103" xfId="1" applyFont="1" applyBorder="1" applyAlignment="1">
      <alignment horizontal="center" vertical="center"/>
    </xf>
    <xf numFmtId="0" fontId="11" fillId="0" borderId="102" xfId="1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0" fillId="0" borderId="0" xfId="0" applyFont="1" applyBorder="1"/>
    <xf numFmtId="49" fontId="10" fillId="0" borderId="104" xfId="0" applyNumberFormat="1" applyFont="1" applyFill="1" applyBorder="1" applyAlignment="1">
      <alignment horizontal="center" vertical="center" wrapText="1"/>
    </xf>
    <xf numFmtId="0" fontId="10" fillId="4" borderId="105" xfId="0" applyFont="1" applyFill="1" applyBorder="1" applyAlignment="1">
      <alignment horizontal="center" vertical="center" wrapText="1"/>
    </xf>
    <xf numFmtId="0" fontId="14" fillId="4" borderId="106" xfId="0" applyFont="1" applyFill="1" applyBorder="1" applyAlignment="1">
      <alignment horizontal="center" vertical="center" shrinkToFit="1"/>
    </xf>
    <xf numFmtId="11" fontId="14" fillId="4" borderId="107" xfId="0" applyNumberFormat="1" applyFont="1" applyFill="1" applyBorder="1" applyAlignment="1">
      <alignment horizontal="center" vertical="center" shrinkToFit="1"/>
    </xf>
    <xf numFmtId="0" fontId="14" fillId="4" borderId="107" xfId="0" applyFont="1" applyFill="1" applyBorder="1" applyAlignment="1">
      <alignment horizontal="center" vertical="center" wrapText="1"/>
    </xf>
    <xf numFmtId="0" fontId="14" fillId="4" borderId="108" xfId="0" applyFont="1" applyFill="1" applyBorder="1" applyAlignment="1">
      <alignment horizontal="center" vertical="center"/>
    </xf>
    <xf numFmtId="0" fontId="4" fillId="0" borderId="104" xfId="0" applyFont="1" applyFill="1" applyBorder="1" applyAlignment="1">
      <alignment horizontal="center" vertical="center" wrapText="1"/>
    </xf>
    <xf numFmtId="179" fontId="5" fillId="0" borderId="106" xfId="0" applyNumberFormat="1" applyFont="1" applyFill="1" applyBorder="1" applyAlignment="1">
      <alignment horizontal="center" vertical="center"/>
    </xf>
    <xf numFmtId="179" fontId="5" fillId="0" borderId="107" xfId="0" applyNumberFormat="1" applyFont="1" applyFill="1" applyBorder="1" applyAlignment="1">
      <alignment horizontal="center" vertical="center"/>
    </xf>
    <xf numFmtId="0" fontId="5" fillId="0" borderId="107" xfId="0" applyFont="1" applyFill="1" applyBorder="1" applyAlignment="1">
      <alignment horizontal="center" vertical="center"/>
    </xf>
    <xf numFmtId="1" fontId="5" fillId="4" borderId="109" xfId="0" applyNumberFormat="1" applyFont="1" applyFill="1" applyBorder="1" applyAlignment="1">
      <alignment horizontal="center" vertical="center" shrinkToFit="1"/>
    </xf>
    <xf numFmtId="11" fontId="14" fillId="4" borderId="4" xfId="0" applyNumberFormat="1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vertical="center" textRotation="255" shrinkToFit="1"/>
    </xf>
    <xf numFmtId="0" fontId="11" fillId="0" borderId="12" xfId="0" applyFont="1" applyBorder="1" applyAlignment="1">
      <alignment vertical="center" textRotation="255" shrinkToFit="1"/>
    </xf>
    <xf numFmtId="0" fontId="0" fillId="0" borderId="0" xfId="0" applyFont="1" applyBorder="1" applyAlignment="1">
      <alignment horizontal="center"/>
    </xf>
    <xf numFmtId="0" fontId="11" fillId="0" borderId="3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255" shrinkToFit="1"/>
    </xf>
    <xf numFmtId="0" fontId="11" fillId="0" borderId="0" xfId="0" applyFont="1" applyBorder="1" applyAlignment="1">
      <alignment vertical="center" textRotation="255" shrinkToFit="1"/>
    </xf>
    <xf numFmtId="0" fontId="0" fillId="4" borderId="1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0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179" fontId="2" fillId="0" borderId="0" xfId="0" applyNumberFormat="1" applyFont="1" applyAlignment="1"/>
    <xf numFmtId="176" fontId="2" fillId="0" borderId="0" xfId="0" applyNumberFormat="1" applyFont="1" applyAlignment="1"/>
    <xf numFmtId="0" fontId="2" fillId="0" borderId="2" xfId="0" applyFont="1" applyBorder="1" applyAlignment="1"/>
    <xf numFmtId="0" fontId="30" fillId="0" borderId="0" xfId="0" applyFont="1" applyBorder="1" applyAlignment="1"/>
    <xf numFmtId="0" fontId="11" fillId="0" borderId="44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33" fillId="4" borderId="53" xfId="0" applyFont="1" applyFill="1" applyBorder="1" applyAlignment="1">
      <alignment horizontal="center" vertical="center" wrapText="1"/>
    </xf>
    <xf numFmtId="0" fontId="33" fillId="4" borderId="53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vertical="center" textRotation="255" shrinkToFit="1"/>
    </xf>
    <xf numFmtId="1" fontId="11" fillId="0" borderId="0" xfId="1" applyNumberFormat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/>
    </xf>
    <xf numFmtId="0" fontId="34" fillId="0" borderId="77" xfId="0" applyFont="1" applyBorder="1" applyAlignment="1">
      <alignment horizontal="center"/>
    </xf>
    <xf numFmtId="1" fontId="35" fillId="0" borderId="77" xfId="0" applyNumberFormat="1" applyFont="1" applyBorder="1" applyAlignment="1">
      <alignment horizontal="center"/>
    </xf>
    <xf numFmtId="1" fontId="36" fillId="0" borderId="77" xfId="0" applyNumberFormat="1" applyFont="1" applyBorder="1" applyAlignment="1">
      <alignment horizontal="center"/>
    </xf>
    <xf numFmtId="0" fontId="36" fillId="0" borderId="77" xfId="0" applyFont="1" applyBorder="1" applyAlignment="1">
      <alignment horizontal="center" vertical="center"/>
    </xf>
    <xf numFmtId="176" fontId="36" fillId="0" borderId="111" xfId="0" applyNumberFormat="1" applyFont="1" applyBorder="1" applyAlignment="1">
      <alignment horizontal="center" vertical="center"/>
    </xf>
    <xf numFmtId="176" fontId="36" fillId="0" borderId="112" xfId="0" applyNumberFormat="1" applyFont="1" applyBorder="1" applyAlignment="1">
      <alignment horizontal="center" vertical="center"/>
    </xf>
    <xf numFmtId="1" fontId="35" fillId="5" borderId="77" xfId="0" applyNumberFormat="1" applyFont="1" applyFill="1" applyBorder="1" applyAlignment="1">
      <alignment horizontal="center"/>
    </xf>
    <xf numFmtId="0" fontId="36" fillId="0" borderId="111" xfId="0" applyFont="1" applyBorder="1" applyAlignment="1">
      <alignment horizontal="center"/>
    </xf>
    <xf numFmtId="179" fontId="37" fillId="0" borderId="112" xfId="0" applyNumberFormat="1" applyFont="1" applyBorder="1" applyAlignment="1">
      <alignment horizontal="center" vertical="center"/>
    </xf>
    <xf numFmtId="11" fontId="11" fillId="0" borderId="0" xfId="0" applyNumberFormat="1" applyFont="1" applyBorder="1" applyAlignment="1">
      <alignment vertical="center" textRotation="255" shrinkToFit="1"/>
    </xf>
    <xf numFmtId="0" fontId="36" fillId="0" borderId="77" xfId="0" applyFont="1" applyBorder="1" applyAlignment="1">
      <alignment horizontal="center" vertical="center" shrinkToFit="1"/>
    </xf>
    <xf numFmtId="0" fontId="36" fillId="0" borderId="111" xfId="0" applyFont="1" applyBorder="1" applyAlignment="1">
      <alignment horizontal="center" vertical="center"/>
    </xf>
    <xf numFmtId="1" fontId="34" fillId="0" borderId="77" xfId="0" applyNumberFormat="1" applyFont="1" applyBorder="1" applyAlignment="1">
      <alignment horizontal="center"/>
    </xf>
    <xf numFmtId="180" fontId="36" fillId="0" borderId="77" xfId="0" applyNumberFormat="1" applyFont="1" applyBorder="1" applyAlignment="1">
      <alignment horizontal="center"/>
    </xf>
    <xf numFmtId="0" fontId="11" fillId="0" borderId="77" xfId="0" applyFont="1" applyBorder="1" applyAlignment="1">
      <alignment horizontal="center" vertical="center" shrinkToFit="1"/>
    </xf>
    <xf numFmtId="0" fontId="36" fillId="0" borderId="111" xfId="0" applyFont="1" applyBorder="1"/>
    <xf numFmtId="184" fontId="37" fillId="0" borderId="112" xfId="0" applyNumberFormat="1" applyFont="1" applyBorder="1" applyAlignment="1">
      <alignment horizontal="center" vertical="center"/>
    </xf>
    <xf numFmtId="0" fontId="38" fillId="0" borderId="77" xfId="0" applyFont="1" applyBorder="1" applyAlignment="1"/>
    <xf numFmtId="0" fontId="38" fillId="5" borderId="77" xfId="0" applyFont="1" applyFill="1" applyBorder="1" applyAlignment="1"/>
    <xf numFmtId="0" fontId="36" fillId="0" borderId="77" xfId="0" applyFont="1" applyBorder="1"/>
    <xf numFmtId="176" fontId="0" fillId="0" borderId="3" xfId="0" applyNumberFormat="1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1" fontId="11" fillId="0" borderId="81" xfId="0" applyNumberFormat="1" applyFont="1" applyBorder="1" applyAlignment="1">
      <alignment horizontal="center" vertical="center" shrinkToFit="1"/>
    </xf>
    <xf numFmtId="0" fontId="36" fillId="8" borderId="77" xfId="0" applyFont="1" applyFill="1" applyBorder="1" applyAlignment="1">
      <alignment horizontal="center" vertical="center" shrinkToFit="1"/>
    </xf>
    <xf numFmtId="1" fontId="36" fillId="0" borderId="77" xfId="0" applyNumberFormat="1" applyFont="1" applyBorder="1" applyAlignment="1">
      <alignment horizontal="center" vertical="center"/>
    </xf>
    <xf numFmtId="0" fontId="36" fillId="8" borderId="77" xfId="0" applyFont="1" applyFill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 shrinkToFit="1"/>
    </xf>
    <xf numFmtId="0" fontId="36" fillId="0" borderId="116" xfId="0" applyFont="1" applyBorder="1" applyAlignment="1">
      <alignment horizontal="center" vertical="center" shrinkToFit="1"/>
    </xf>
    <xf numFmtId="0" fontId="36" fillId="0" borderId="116" xfId="0" applyFont="1" applyBorder="1" applyAlignment="1">
      <alignment horizontal="center" vertical="center"/>
    </xf>
    <xf numFmtId="176" fontId="36" fillId="0" borderId="116" xfId="0" applyNumberFormat="1" applyFont="1" applyBorder="1" applyAlignment="1">
      <alignment horizontal="center" vertical="center" shrinkToFit="1"/>
    </xf>
    <xf numFmtId="176" fontId="36" fillId="8" borderId="116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181" fontId="36" fillId="0" borderId="115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/>
    </xf>
    <xf numFmtId="181" fontId="36" fillId="0" borderId="116" xfId="0" applyNumberFormat="1" applyFont="1" applyBorder="1" applyAlignment="1">
      <alignment horizontal="center" vertical="center" shrinkToFit="1"/>
    </xf>
    <xf numFmtId="1" fontId="36" fillId="0" borderId="77" xfId="0" applyNumberFormat="1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36" fillId="0" borderId="77" xfId="0" applyFont="1" applyBorder="1" applyAlignment="1">
      <alignment horizontal="center" shrinkToFit="1"/>
    </xf>
    <xf numFmtId="1" fontId="0" fillId="0" borderId="9" xfId="0" applyNumberFormat="1" applyFont="1" applyBorder="1" applyAlignment="1">
      <alignment horizontal="center" vertical="center" shrinkToFit="1"/>
    </xf>
    <xf numFmtId="1" fontId="11" fillId="0" borderId="77" xfId="1" applyNumberFormat="1" applyFont="1" applyBorder="1" applyAlignment="1">
      <alignment horizontal="center" vertical="center" shrinkToFit="1"/>
    </xf>
    <xf numFmtId="0" fontId="6" fillId="0" borderId="78" xfId="0" applyFont="1" applyBorder="1" applyAlignment="1">
      <alignment horizontal="center" vertical="center" shrinkToFit="1"/>
    </xf>
    <xf numFmtId="182" fontId="0" fillId="0" borderId="9" xfId="0" applyNumberFormat="1" applyFont="1" applyBorder="1" applyAlignment="1">
      <alignment horizontal="center" shrinkToFit="1"/>
    </xf>
    <xf numFmtId="182" fontId="36" fillId="8" borderId="77" xfId="0" applyNumberFormat="1" applyFont="1" applyFill="1" applyBorder="1" applyAlignment="1">
      <alignment horizontal="center" vertical="center" shrinkToFit="1"/>
    </xf>
    <xf numFmtId="1" fontId="0" fillId="0" borderId="4" xfId="0" applyNumberFormat="1" applyFont="1" applyBorder="1" applyAlignment="1">
      <alignment horizontal="center" vertical="center" shrinkToFit="1"/>
    </xf>
    <xf numFmtId="0" fontId="36" fillId="0" borderId="112" xfId="0" applyFont="1" applyBorder="1" applyAlignment="1">
      <alignment horizontal="center" vertical="center" shrinkToFit="1"/>
    </xf>
    <xf numFmtId="1" fontId="11" fillId="4" borderId="1" xfId="0" applyNumberFormat="1" applyFont="1" applyFill="1" applyBorder="1" applyAlignment="1">
      <alignment horizontal="center" vertical="center"/>
    </xf>
    <xf numFmtId="0" fontId="36" fillId="0" borderId="77" xfId="0" applyFont="1" applyBorder="1" applyAlignment="1">
      <alignment horizontal="center"/>
    </xf>
    <xf numFmtId="185" fontId="0" fillId="0" borderId="4" xfId="0" applyNumberFormat="1" applyFont="1" applyBorder="1" applyAlignment="1">
      <alignment horizontal="center" vertical="center"/>
    </xf>
    <xf numFmtId="0" fontId="36" fillId="0" borderId="112" xfId="0" applyFont="1" applyBorder="1" applyAlignment="1">
      <alignment horizontal="center" vertical="center"/>
    </xf>
    <xf numFmtId="0" fontId="36" fillId="0" borderId="115" xfId="0" applyFont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 shrinkToFit="1"/>
    </xf>
    <xf numFmtId="182" fontId="0" fillId="4" borderId="0" xfId="0" applyNumberFormat="1" applyFont="1" applyFill="1" applyBorder="1" applyAlignment="1">
      <alignment vertical="center" textRotation="255" shrinkToFit="1"/>
    </xf>
    <xf numFmtId="0" fontId="34" fillId="5" borderId="77" xfId="0" applyFont="1" applyFill="1" applyBorder="1" applyAlignment="1">
      <alignment horizontal="center"/>
    </xf>
    <xf numFmtId="0" fontId="35" fillId="0" borderId="77" xfId="0" applyFont="1" applyBorder="1" applyAlignment="1">
      <alignment horizontal="center"/>
    </xf>
    <xf numFmtId="0" fontId="36" fillId="0" borderId="112" xfId="0" applyFont="1" applyBorder="1"/>
    <xf numFmtId="0" fontId="0" fillId="0" borderId="81" xfId="0" applyFont="1" applyBorder="1" applyAlignment="1">
      <alignment horizontal="center" vertical="center"/>
    </xf>
    <xf numFmtId="1" fontId="6" fillId="0" borderId="77" xfId="0" applyNumberFormat="1" applyFont="1" applyBorder="1" applyAlignment="1">
      <alignment horizontal="center" vertical="center" shrinkToFit="1"/>
    </xf>
    <xf numFmtId="181" fontId="0" fillId="4" borderId="4" xfId="0" applyNumberFormat="1" applyFont="1" applyFill="1" applyBorder="1" applyAlignment="1">
      <alignment horizontal="center" vertical="center" shrinkToFit="1"/>
    </xf>
    <xf numFmtId="0" fontId="0" fillId="0" borderId="77" xfId="0" applyFont="1" applyBorder="1" applyAlignment="1">
      <alignment horizontal="center" vertical="center"/>
    </xf>
    <xf numFmtId="0" fontId="11" fillId="4" borderId="77" xfId="0" applyFont="1" applyFill="1" applyBorder="1" applyAlignment="1">
      <alignment horizontal="center" vertical="center" shrinkToFit="1"/>
    </xf>
    <xf numFmtId="1" fontId="0" fillId="4" borderId="1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 shrinkToFit="1"/>
    </xf>
    <xf numFmtId="0" fontId="36" fillId="0" borderId="112" xfId="0" applyFont="1" applyBorder="1" applyAlignment="1">
      <alignment horizontal="center"/>
    </xf>
    <xf numFmtId="0" fontId="7" fillId="5" borderId="77" xfId="0" applyFont="1" applyFill="1" applyBorder="1" applyAlignment="1">
      <alignment horizontal="center"/>
    </xf>
    <xf numFmtId="1" fontId="34" fillId="5" borderId="77" xfId="0" applyNumberFormat="1" applyFont="1" applyFill="1" applyBorder="1" applyAlignment="1">
      <alignment horizontal="center"/>
    </xf>
    <xf numFmtId="1" fontId="11" fillId="0" borderId="79" xfId="0" applyNumberFormat="1" applyFont="1" applyBorder="1" applyAlignment="1">
      <alignment horizontal="center" vertical="center"/>
    </xf>
    <xf numFmtId="0" fontId="11" fillId="0" borderId="77" xfId="1" applyFont="1" applyBorder="1" applyAlignment="1">
      <alignment horizontal="center" vertical="center" shrinkToFit="1"/>
    </xf>
    <xf numFmtId="0" fontId="36" fillId="8" borderId="77" xfId="0" applyFont="1" applyFill="1" applyBorder="1" applyAlignment="1">
      <alignment horizontal="center" shrinkToFit="1"/>
    </xf>
    <xf numFmtId="1" fontId="36" fillId="8" borderId="77" xfId="0" applyNumberFormat="1" applyFont="1" applyFill="1" applyBorder="1" applyAlignment="1">
      <alignment horizontal="center" shrinkToFit="1"/>
    </xf>
    <xf numFmtId="182" fontId="0" fillId="0" borderId="1" xfId="0" applyNumberFormat="1" applyFont="1" applyBorder="1" applyAlignment="1">
      <alignment horizontal="center" vertical="center" shrinkToFit="1"/>
    </xf>
    <xf numFmtId="2" fontId="0" fillId="0" borderId="60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shrinkToFit="1"/>
    </xf>
    <xf numFmtId="182" fontId="0" fillId="0" borderId="1" xfId="0" applyNumberFormat="1" applyFont="1" applyBorder="1" applyAlignment="1">
      <alignment horizontal="center" vertical="center"/>
    </xf>
    <xf numFmtId="0" fontId="32" fillId="0" borderId="77" xfId="0" applyFont="1" applyBorder="1"/>
    <xf numFmtId="0" fontId="32" fillId="0" borderId="111" xfId="0" applyFont="1" applyBorder="1" applyAlignment="1"/>
    <xf numFmtId="179" fontId="36" fillId="0" borderId="112" xfId="0" applyNumberFormat="1" applyFont="1" applyBorder="1" applyAlignment="1">
      <alignment horizontal="center"/>
    </xf>
    <xf numFmtId="0" fontId="32" fillId="0" borderId="111" xfId="0" applyFont="1" applyBorder="1"/>
    <xf numFmtId="179" fontId="32" fillId="0" borderId="112" xfId="0" applyNumberFormat="1" applyFont="1" applyBorder="1"/>
    <xf numFmtId="184" fontId="36" fillId="0" borderId="112" xfId="0" applyNumberFormat="1" applyFont="1" applyBorder="1" applyAlignment="1">
      <alignment horizontal="center"/>
    </xf>
    <xf numFmtId="0" fontId="32" fillId="0" borderId="77" xfId="0" applyFont="1" applyBorder="1" applyAlignment="1"/>
    <xf numFmtId="1" fontId="32" fillId="0" borderId="77" xfId="0" applyNumberFormat="1" applyFont="1" applyBorder="1" applyAlignment="1"/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77" xfId="1" applyFont="1" applyBorder="1" applyAlignment="1">
      <alignment horizontal="center" vertical="top" shrinkToFit="1"/>
    </xf>
    <xf numFmtId="1" fontId="39" fillId="0" borderId="1" xfId="0" applyNumberFormat="1" applyFont="1" applyBorder="1" applyAlignment="1">
      <alignment horizontal="center" vertical="center"/>
    </xf>
    <xf numFmtId="0" fontId="11" fillId="0" borderId="77" xfId="0" applyFont="1" applyFill="1" applyBorder="1" applyAlignment="1">
      <alignment horizontal="center" vertical="center"/>
    </xf>
    <xf numFmtId="182" fontId="36" fillId="0" borderId="77" xfId="0" applyNumberFormat="1" applyFont="1" applyFill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>
      <alignment horizontal="left" vertical="center"/>
    </xf>
    <xf numFmtId="0" fontId="31" fillId="0" borderId="2" xfId="0" applyFont="1" applyFill="1" applyBorder="1" applyAlignment="1">
      <alignment horizontal="center" vertical="center" wrapText="1"/>
    </xf>
    <xf numFmtId="49" fontId="10" fillId="3" borderId="31" xfId="0" applyNumberFormat="1" applyFont="1" applyFill="1" applyBorder="1" applyAlignment="1">
      <alignment horizontal="center" vertical="center"/>
    </xf>
    <xf numFmtId="49" fontId="10" fillId="3" borderId="37" xfId="0" applyNumberFormat="1" applyFont="1" applyFill="1" applyBorder="1" applyAlignment="1">
      <alignment horizontal="center" vertical="center"/>
    </xf>
    <xf numFmtId="49" fontId="10" fillId="3" borderId="2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textRotation="255" wrapText="1" shrinkToFit="1"/>
    </xf>
    <xf numFmtId="0" fontId="11" fillId="0" borderId="51" xfId="0" applyFont="1" applyBorder="1" applyAlignment="1">
      <alignment horizontal="center" vertical="center" textRotation="255" wrapText="1" shrinkToFit="1"/>
    </xf>
    <xf numFmtId="0" fontId="11" fillId="0" borderId="49" xfId="0" applyFont="1" applyBorder="1" applyAlignment="1">
      <alignment horizontal="center" vertical="center" textRotation="255" wrapText="1" shrinkToFit="1"/>
    </xf>
    <xf numFmtId="11" fontId="11" fillId="4" borderId="13" xfId="0" applyNumberFormat="1" applyFont="1" applyFill="1" applyBorder="1" applyAlignment="1">
      <alignment horizontal="center" vertical="center" textRotation="255" wrapText="1" shrinkToFit="1"/>
    </xf>
    <xf numFmtId="11" fontId="11" fillId="4" borderId="32" xfId="0" applyNumberFormat="1" applyFont="1" applyFill="1" applyBorder="1" applyAlignment="1">
      <alignment horizontal="center" vertical="center" textRotation="255" wrapText="1" shrinkToFit="1"/>
    </xf>
    <xf numFmtId="11" fontId="11" fillId="4" borderId="12" xfId="0" applyNumberFormat="1" applyFont="1" applyFill="1" applyBorder="1" applyAlignment="1">
      <alignment horizontal="center" vertical="center" textRotation="255" wrapText="1" shrinkToFit="1"/>
    </xf>
    <xf numFmtId="0" fontId="11" fillId="0" borderId="13" xfId="0" applyFont="1" applyBorder="1" applyAlignment="1">
      <alignment horizontal="center" vertical="center" textRotation="255" shrinkToFit="1"/>
    </xf>
    <xf numFmtId="0" fontId="11" fillId="0" borderId="32" xfId="0" applyFont="1" applyBorder="1" applyAlignment="1">
      <alignment horizontal="center" vertical="center" textRotation="255" shrinkToFit="1"/>
    </xf>
    <xf numFmtId="0" fontId="11" fillId="0" borderId="12" xfId="0" applyFont="1" applyBorder="1" applyAlignment="1">
      <alignment horizontal="center" vertical="center" textRotation="255" shrinkToFit="1"/>
    </xf>
    <xf numFmtId="11" fontId="11" fillId="0" borderId="16" xfId="0" applyNumberFormat="1" applyFont="1" applyBorder="1" applyAlignment="1">
      <alignment horizontal="center" vertical="center" textRotation="255" shrinkToFit="1"/>
    </xf>
    <xf numFmtId="0" fontId="11" fillId="0" borderId="16" xfId="0" applyFont="1" applyBorder="1" applyAlignment="1">
      <alignment horizontal="center" vertical="center" textRotation="255" shrinkToFit="1"/>
    </xf>
    <xf numFmtId="0" fontId="11" fillId="0" borderId="13" xfId="0" applyFont="1" applyFill="1" applyBorder="1" applyAlignment="1">
      <alignment horizontal="center" vertical="center" textRotation="255" shrinkToFit="1"/>
    </xf>
    <xf numFmtId="0" fontId="11" fillId="0" borderId="32" xfId="0" applyFont="1" applyFill="1" applyBorder="1" applyAlignment="1">
      <alignment horizontal="center" vertical="center" textRotation="255" shrinkToFit="1"/>
    </xf>
    <xf numFmtId="0" fontId="11" fillId="0" borderId="12" xfId="0" applyFont="1" applyFill="1" applyBorder="1" applyAlignment="1">
      <alignment horizontal="center" vertical="center" textRotation="255" shrinkToFit="1"/>
    </xf>
    <xf numFmtId="0" fontId="11" fillId="0" borderId="13" xfId="0" applyFont="1" applyBorder="1" applyAlignment="1">
      <alignment vertical="center" textRotation="255" shrinkToFit="1"/>
    </xf>
    <xf numFmtId="0" fontId="11" fillId="0" borderId="32" xfId="0" applyFont="1" applyBorder="1" applyAlignment="1">
      <alignment vertical="center" textRotation="255" shrinkToFit="1"/>
    </xf>
    <xf numFmtId="0" fontId="11" fillId="0" borderId="12" xfId="0" applyFont="1" applyBorder="1" applyAlignment="1">
      <alignment vertical="center" textRotation="255" shrinkToFit="1"/>
    </xf>
    <xf numFmtId="0" fontId="11" fillId="0" borderId="13" xfId="0" applyFont="1" applyBorder="1" applyAlignment="1">
      <alignment horizontal="center" vertical="center" textRotation="255" wrapText="1" shrinkToFit="1"/>
    </xf>
    <xf numFmtId="0" fontId="11" fillId="0" borderId="32" xfId="0" applyFont="1" applyBorder="1" applyAlignment="1">
      <alignment horizontal="center" vertical="center" textRotation="255" wrapText="1" shrinkToFit="1"/>
    </xf>
    <xf numFmtId="0" fontId="11" fillId="0" borderId="12" xfId="0" applyFont="1" applyBorder="1" applyAlignment="1">
      <alignment horizontal="center" vertical="center" textRotation="255" wrapText="1" shrinkToFi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1" fillId="0" borderId="14" xfId="1" applyFont="1" applyFill="1" applyBorder="1" applyAlignment="1" applyProtection="1">
      <alignment horizontal="center" vertical="center" textRotation="255"/>
    </xf>
    <xf numFmtId="0" fontId="11" fillId="0" borderId="71" xfId="1" applyFont="1" applyFill="1" applyBorder="1" applyAlignment="1" applyProtection="1">
      <alignment horizontal="center" vertical="center" textRotation="255"/>
    </xf>
    <xf numFmtId="178" fontId="11" fillId="0" borderId="38" xfId="0" applyNumberFormat="1" applyFont="1" applyBorder="1" applyAlignment="1">
      <alignment horizontal="center" vertical="center"/>
    </xf>
    <xf numFmtId="178" fontId="11" fillId="0" borderId="37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178" fontId="11" fillId="0" borderId="29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4" borderId="71" xfId="0" applyFont="1" applyFill="1" applyBorder="1" applyAlignment="1">
      <alignment horizontal="center" vertical="center" textRotation="255" wrapText="1" shrinkToFit="1"/>
    </xf>
    <xf numFmtId="0" fontId="11" fillId="4" borderId="34" xfId="0" applyFont="1" applyFill="1" applyBorder="1" applyAlignment="1">
      <alignment horizontal="center" vertical="center" textRotation="255" wrapText="1" shrinkToFit="1"/>
    </xf>
    <xf numFmtId="0" fontId="11" fillId="4" borderId="8" xfId="0" applyFont="1" applyFill="1" applyBorder="1" applyAlignment="1">
      <alignment horizontal="center" vertical="center" textRotation="255" wrapText="1" shrinkToFit="1"/>
    </xf>
    <xf numFmtId="0" fontId="11" fillId="0" borderId="8" xfId="1" applyFont="1" applyFill="1" applyBorder="1" applyAlignment="1" applyProtection="1">
      <alignment horizontal="center" vertical="center" textRotation="255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6" fillId="0" borderId="110" xfId="0" applyFont="1" applyBorder="1" applyAlignment="1">
      <alignment horizontal="center" textRotation="255"/>
    </xf>
    <xf numFmtId="0" fontId="32" fillId="0" borderId="113" xfId="0" applyFont="1" applyBorder="1"/>
    <xf numFmtId="0" fontId="32" fillId="0" borderId="114" xfId="0" applyFont="1" applyBorder="1"/>
    <xf numFmtId="0" fontId="11" fillId="0" borderId="13" xfId="0" applyFont="1" applyFill="1" applyBorder="1" applyAlignment="1">
      <alignment horizontal="center" vertical="center" textRotation="255" wrapText="1" shrinkToFit="1"/>
    </xf>
    <xf numFmtId="0" fontId="11" fillId="0" borderId="32" xfId="0" applyFont="1" applyFill="1" applyBorder="1" applyAlignment="1">
      <alignment horizontal="center" vertical="center" textRotation="255" wrapText="1" shrinkToFit="1"/>
    </xf>
    <xf numFmtId="0" fontId="11" fillId="0" borderId="12" xfId="0" applyFont="1" applyFill="1" applyBorder="1" applyAlignment="1">
      <alignment horizontal="center" vertical="center" textRotation="255" wrapText="1" shrinkToFit="1"/>
    </xf>
    <xf numFmtId="0" fontId="11" fillId="0" borderId="3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 textRotation="255" wrapText="1" shrinkToFit="1"/>
    </xf>
    <xf numFmtId="0" fontId="11" fillId="0" borderId="32" xfId="0" applyFont="1" applyBorder="1" applyAlignment="1">
      <alignment vertical="center" textRotation="255" wrapText="1" shrinkToFit="1"/>
    </xf>
    <xf numFmtId="0" fontId="11" fillId="0" borderId="12" xfId="0" applyFont="1" applyBorder="1" applyAlignment="1">
      <alignment vertical="center" textRotation="255" wrapText="1" shrinkToFit="1"/>
    </xf>
    <xf numFmtId="0" fontId="0" fillId="0" borderId="0" xfId="0" applyFont="1" applyBorder="1" applyAlignment="1">
      <alignment horizontal="center" vertical="center" textRotation="255" wrapText="1" shrinkToFit="1"/>
    </xf>
    <xf numFmtId="0" fontId="7" fillId="0" borderId="0" xfId="0" applyFont="1" applyBorder="1" applyAlignment="1">
      <alignment horizontal="center" vertical="center" textRotation="255" wrapText="1" shrinkToFit="1"/>
    </xf>
    <xf numFmtId="0" fontId="11" fillId="4" borderId="3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4" xfId="1" applyFont="1" applyFill="1" applyBorder="1" applyAlignment="1" applyProtection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4" borderId="50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255" wrapText="1" shrinkToFit="1"/>
    </xf>
    <xf numFmtId="0" fontId="0" fillId="0" borderId="0" xfId="0" applyFont="1" applyFill="1" applyBorder="1" applyAlignment="1">
      <alignment horizontal="center" vertical="center" textRotation="255" shrinkToFit="1"/>
    </xf>
    <xf numFmtId="0" fontId="11" fillId="0" borderId="51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56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vertical="center" textRotation="255" shrinkToFit="1"/>
    </xf>
    <xf numFmtId="11" fontId="11" fillId="0" borderId="52" xfId="0" applyNumberFormat="1" applyFont="1" applyBorder="1" applyAlignment="1">
      <alignment horizontal="center" vertical="center" textRotation="255" shrinkToFit="1"/>
    </xf>
    <xf numFmtId="11" fontId="11" fillId="0" borderId="51" xfId="0" applyNumberFormat="1" applyFont="1" applyBorder="1" applyAlignment="1">
      <alignment horizontal="center" vertical="center" textRotation="255" shrinkToFit="1"/>
    </xf>
    <xf numFmtId="11" fontId="11" fillId="0" borderId="49" xfId="0" applyNumberFormat="1" applyFont="1" applyBorder="1" applyAlignment="1">
      <alignment horizontal="center" vertical="center" textRotation="255" shrinkToFit="1"/>
    </xf>
    <xf numFmtId="0" fontId="5" fillId="0" borderId="56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178" fontId="0" fillId="0" borderId="37" xfId="0" applyNumberFormat="1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178" fontId="0" fillId="0" borderId="38" xfId="0" applyNumberFormat="1" applyFont="1" applyBorder="1" applyAlignment="1">
      <alignment horizontal="center" vertical="center"/>
    </xf>
    <xf numFmtId="0" fontId="0" fillId="4" borderId="71" xfId="0" applyFont="1" applyFill="1" applyBorder="1" applyAlignment="1">
      <alignment horizontal="center" vertical="center" textRotation="255" wrapText="1" shrinkToFit="1"/>
    </xf>
    <xf numFmtId="0" fontId="0" fillId="4" borderId="34" xfId="0" applyFont="1" applyFill="1" applyBorder="1" applyAlignment="1">
      <alignment horizontal="center" vertical="center" textRotation="255" wrapText="1" shrinkToFit="1"/>
    </xf>
    <xf numFmtId="0" fontId="0" fillId="4" borderId="8" xfId="0" applyFont="1" applyFill="1" applyBorder="1" applyAlignment="1">
      <alignment horizontal="center" vertical="center" textRotation="255" wrapText="1" shrinkToFit="1"/>
    </xf>
    <xf numFmtId="0" fontId="0" fillId="0" borderId="14" xfId="1" applyFont="1" applyFill="1" applyBorder="1" applyAlignment="1" applyProtection="1">
      <alignment horizontal="center" vertical="center" textRotation="255"/>
    </xf>
    <xf numFmtId="0" fontId="0" fillId="0" borderId="13" xfId="0" applyFont="1" applyFill="1" applyBorder="1" applyAlignment="1">
      <alignment horizontal="center" vertical="center" textRotation="255" wrapText="1" shrinkToFit="1"/>
    </xf>
    <xf numFmtId="0" fontId="0" fillId="0" borderId="32" xfId="0" applyFont="1" applyFill="1" applyBorder="1" applyAlignment="1">
      <alignment horizontal="center" vertical="center" textRotation="255" wrapText="1" shrinkToFit="1"/>
    </xf>
    <xf numFmtId="0" fontId="0" fillId="0" borderId="12" xfId="0" applyFont="1" applyFill="1" applyBorder="1" applyAlignment="1">
      <alignment horizontal="center" vertical="center" textRotation="255" wrapText="1" shrinkToFit="1"/>
    </xf>
    <xf numFmtId="0" fontId="0" fillId="0" borderId="27" xfId="0" applyFont="1" applyFill="1" applyBorder="1" applyAlignment="1">
      <alignment horizontal="center" vertical="center" textRotation="255" wrapText="1" shrinkToFit="1"/>
    </xf>
    <xf numFmtId="0" fontId="0" fillId="0" borderId="36" xfId="0" applyFont="1" applyFill="1" applyBorder="1" applyAlignment="1">
      <alignment horizontal="center" vertical="center" textRotation="255" wrapText="1" shrinkToFit="1"/>
    </xf>
    <xf numFmtId="0" fontId="0" fillId="0" borderId="9" xfId="0" applyFont="1" applyFill="1" applyBorder="1" applyAlignment="1">
      <alignment horizontal="center" vertical="center" textRotation="255" wrapText="1" shrinkToFit="1"/>
    </xf>
    <xf numFmtId="0" fontId="0" fillId="0" borderId="8" xfId="1" applyFont="1" applyFill="1" applyBorder="1" applyAlignment="1" applyProtection="1">
      <alignment horizontal="center" vertical="center" textRotation="255"/>
    </xf>
    <xf numFmtId="0" fontId="11" fillId="0" borderId="51" xfId="0" applyFont="1" applyBorder="1" applyAlignment="1">
      <alignment horizontal="center" vertical="center" textRotation="255" shrinkToFit="1"/>
    </xf>
    <xf numFmtId="0" fontId="11" fillId="0" borderId="49" xfId="0" applyFont="1" applyBorder="1" applyAlignment="1">
      <alignment horizontal="center" vertical="center" textRotation="255" shrinkToFi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0" fillId="4" borderId="3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0" fontId="36" fillId="0" borderId="117" xfId="0" applyFont="1" applyBorder="1" applyAlignment="1">
      <alignment horizontal="center" vertical="center" textRotation="255" wrapText="1" shrinkToFit="1"/>
    </xf>
    <xf numFmtId="0" fontId="32" fillId="0" borderId="113" xfId="0" applyFont="1" applyBorder="1" applyAlignment="1">
      <alignment wrapText="1"/>
    </xf>
    <xf numFmtId="0" fontId="32" fillId="0" borderId="118" xfId="0" applyFont="1" applyBorder="1" applyAlignment="1">
      <alignment wrapText="1"/>
    </xf>
    <xf numFmtId="0" fontId="0" fillId="0" borderId="71" xfId="1" applyFont="1" applyFill="1" applyBorder="1" applyAlignment="1" applyProtection="1">
      <alignment horizontal="center" vertical="center" textRotation="255"/>
    </xf>
    <xf numFmtId="0" fontId="0" fillId="0" borderId="1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4" xfId="1" applyFont="1" applyFill="1" applyBorder="1" applyAlignment="1" applyProtection="1">
      <alignment horizontal="center" vertical="center"/>
    </xf>
    <xf numFmtId="0" fontId="0" fillId="0" borderId="16" xfId="0" applyFont="1" applyBorder="1" applyAlignment="1">
      <alignment horizontal="center" vertical="center" textRotation="255" shrinkToFit="1"/>
    </xf>
    <xf numFmtId="182" fontId="11" fillId="0" borderId="13" xfId="0" applyNumberFormat="1" applyFont="1" applyBorder="1" applyAlignment="1">
      <alignment horizontal="center" vertical="center" textRotation="255" shrinkToFit="1"/>
    </xf>
    <xf numFmtId="182" fontId="11" fillId="0" borderId="32" xfId="0" applyNumberFormat="1" applyFont="1" applyBorder="1" applyAlignment="1">
      <alignment horizontal="center" vertical="center" textRotation="255" shrinkToFit="1"/>
    </xf>
    <xf numFmtId="182" fontId="11" fillId="0" borderId="12" xfId="0" applyNumberFormat="1" applyFont="1" applyBorder="1" applyAlignment="1">
      <alignment horizontal="center" vertical="center" textRotation="255" shrinkToFit="1"/>
    </xf>
    <xf numFmtId="0" fontId="36" fillId="0" borderId="119" xfId="0" applyFont="1" applyBorder="1" applyAlignment="1">
      <alignment horizontal="center" vertical="center" textRotation="255" shrinkToFit="1"/>
    </xf>
    <xf numFmtId="0" fontId="32" fillId="0" borderId="120" xfId="0" applyFont="1" applyBorder="1"/>
    <xf numFmtId="0" fontId="32" fillId="0" borderId="121" xfId="0" applyFont="1" applyBorder="1"/>
    <xf numFmtId="0" fontId="36" fillId="0" borderId="110" xfId="0" applyFont="1" applyBorder="1" applyAlignment="1">
      <alignment horizontal="center" vertical="center" textRotation="255" shrinkToFit="1"/>
    </xf>
    <xf numFmtId="0" fontId="36" fillId="0" borderId="122" xfId="0" applyFont="1" applyBorder="1" applyAlignment="1">
      <alignment horizontal="center" vertical="center" textRotation="255" wrapText="1" shrinkToFit="1"/>
    </xf>
    <xf numFmtId="0" fontId="32" fillId="0" borderId="123" xfId="0" applyFont="1" applyBorder="1" applyAlignment="1">
      <alignment wrapText="1"/>
    </xf>
    <xf numFmtId="0" fontId="32" fillId="0" borderId="124" xfId="0" applyFont="1" applyBorder="1" applyAlignment="1">
      <alignment wrapText="1"/>
    </xf>
    <xf numFmtId="0" fontId="11" fillId="0" borderId="5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0" fillId="4" borderId="64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33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4" borderId="51" xfId="0" applyFont="1" applyFill="1" applyBorder="1" applyAlignment="1">
      <alignment horizontal="center" vertical="center"/>
    </xf>
    <xf numFmtId="0" fontId="0" fillId="4" borderId="3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0" fontId="11" fillId="0" borderId="82" xfId="0" applyFont="1" applyBorder="1" applyAlignment="1">
      <alignment horizontal="center" vertical="center" textRotation="255" shrinkToFit="1"/>
    </xf>
    <xf numFmtId="0" fontId="11" fillId="0" borderId="83" xfId="0" applyFont="1" applyBorder="1" applyAlignment="1">
      <alignment horizontal="center" vertical="center" textRotation="255" shrinkToFit="1"/>
    </xf>
    <xf numFmtId="0" fontId="11" fillId="0" borderId="84" xfId="0" applyFont="1" applyBorder="1" applyAlignment="1">
      <alignment horizontal="center" vertical="center" textRotation="255" shrinkToFit="1"/>
    </xf>
    <xf numFmtId="0" fontId="11" fillId="0" borderId="0" xfId="0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11" fillId="0" borderId="27" xfId="0" applyFont="1" applyBorder="1" applyAlignment="1">
      <alignment vertical="center" textRotation="255" shrinkToFit="1"/>
    </xf>
    <xf numFmtId="0" fontId="11" fillId="0" borderId="36" xfId="0" applyFont="1" applyBorder="1" applyAlignment="1">
      <alignment vertical="center" textRotation="255" shrinkToFit="1"/>
    </xf>
    <xf numFmtId="0" fontId="11" fillId="0" borderId="9" xfId="0" applyFont="1" applyBorder="1" applyAlignment="1">
      <alignment vertical="center" textRotation="255" shrinkToFit="1"/>
    </xf>
    <xf numFmtId="0" fontId="11" fillId="4" borderId="32" xfId="0" applyFont="1" applyFill="1" applyBorder="1" applyAlignment="1">
      <alignment horizontal="center" vertical="center" textRotation="255" shrinkToFit="1"/>
    </xf>
    <xf numFmtId="0" fontId="11" fillId="4" borderId="12" xfId="0" applyFont="1" applyFill="1" applyBorder="1" applyAlignment="1">
      <alignment horizontal="center" vertical="center" textRotation="255" shrinkToFit="1"/>
    </xf>
    <xf numFmtId="0" fontId="11" fillId="0" borderId="64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182" fontId="0" fillId="4" borderId="16" xfId="0" applyNumberFormat="1" applyFont="1" applyFill="1" applyBorder="1" applyAlignment="1">
      <alignment horizontal="center" vertical="center" textRotation="255" shrinkToFit="1"/>
    </xf>
    <xf numFmtId="0" fontId="11" fillId="0" borderId="27" xfId="0" applyFont="1" applyFill="1" applyBorder="1" applyAlignment="1">
      <alignment horizontal="center" vertical="center" textRotation="255" shrinkToFit="1"/>
    </xf>
    <xf numFmtId="0" fontId="11" fillId="0" borderId="36" xfId="0" applyFont="1" applyFill="1" applyBorder="1" applyAlignment="1">
      <alignment horizontal="center" vertical="center" textRotation="255" shrinkToFit="1"/>
    </xf>
    <xf numFmtId="0" fontId="11" fillId="0" borderId="9" xfId="0" applyFont="1" applyFill="1" applyBorder="1" applyAlignment="1">
      <alignment horizontal="center" vertical="center" textRotation="255" shrinkToFit="1"/>
    </xf>
    <xf numFmtId="0" fontId="11" fillId="2" borderId="9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textRotation="255" shrinkToFit="1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textRotation="255" shrinkToFit="1"/>
    </xf>
    <xf numFmtId="0" fontId="32" fillId="0" borderId="114" xfId="0" applyFont="1" applyBorder="1" applyAlignment="1">
      <alignment wrapText="1"/>
    </xf>
    <xf numFmtId="11" fontId="36" fillId="0" borderId="110" xfId="0" applyNumberFormat="1" applyFont="1" applyBorder="1" applyAlignment="1">
      <alignment horizontal="center" vertical="center" textRotation="255" wrapText="1" shrinkToFit="1"/>
    </xf>
    <xf numFmtId="11" fontId="11" fillId="4" borderId="13" xfId="0" applyNumberFormat="1" applyFont="1" applyFill="1" applyBorder="1" applyAlignment="1">
      <alignment horizontal="center" vertical="center" textRotation="255" shrinkToFit="1"/>
    </xf>
    <xf numFmtId="11" fontId="11" fillId="4" borderId="32" xfId="0" applyNumberFormat="1" applyFont="1" applyFill="1" applyBorder="1" applyAlignment="1">
      <alignment horizontal="center" vertical="center" textRotation="255" shrinkToFit="1"/>
    </xf>
    <xf numFmtId="11" fontId="11" fillId="4" borderId="12" xfId="0" applyNumberFormat="1" applyFont="1" applyFill="1" applyBorder="1" applyAlignment="1">
      <alignment horizontal="center" vertical="center" textRotation="255" shrinkToFit="1"/>
    </xf>
    <xf numFmtId="0" fontId="11" fillId="4" borderId="72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textRotation="255" wrapText="1" shrinkToFit="1"/>
    </xf>
    <xf numFmtId="0" fontId="11" fillId="0" borderId="36" xfId="0" applyFont="1" applyBorder="1" applyAlignment="1">
      <alignment horizontal="center" vertical="center" textRotation="255" wrapText="1" shrinkToFit="1"/>
    </xf>
    <xf numFmtId="0" fontId="11" fillId="0" borderId="9" xfId="0" applyFont="1" applyBorder="1" applyAlignment="1">
      <alignment horizontal="center" vertical="center" textRotation="255" wrapText="1" shrinkToFit="1"/>
    </xf>
    <xf numFmtId="0" fontId="0" fillId="0" borderId="51" xfId="0" applyFont="1" applyFill="1" applyBorder="1" applyAlignment="1">
      <alignment horizontal="center" vertical="center"/>
    </xf>
    <xf numFmtId="179" fontId="0" fillId="2" borderId="43" xfId="0" applyNumberFormat="1" applyFont="1" applyFill="1" applyBorder="1" applyAlignment="1">
      <alignment horizontal="center" vertical="center"/>
    </xf>
    <xf numFmtId="179" fontId="0" fillId="2" borderId="44" xfId="0" applyNumberFormat="1" applyFont="1" applyFill="1" applyBorder="1" applyAlignment="1">
      <alignment horizontal="center" vertical="center"/>
    </xf>
    <xf numFmtId="0" fontId="11" fillId="0" borderId="82" xfId="0" applyFont="1" applyBorder="1" applyAlignment="1">
      <alignment horizontal="center" vertical="center" textRotation="255" wrapText="1" shrinkToFit="1"/>
    </xf>
    <xf numFmtId="0" fontId="11" fillId="0" borderId="83" xfId="0" applyFont="1" applyBorder="1" applyAlignment="1">
      <alignment horizontal="center" vertical="center" textRotation="255" wrapText="1" shrinkToFit="1"/>
    </xf>
    <xf numFmtId="0" fontId="11" fillId="0" borderId="84" xfId="0" applyFont="1" applyBorder="1" applyAlignment="1">
      <alignment horizontal="center" vertical="center" textRotation="255" wrapText="1" shrinkToFit="1"/>
    </xf>
    <xf numFmtId="0" fontId="0" fillId="4" borderId="13" xfId="0" applyFont="1" applyFill="1" applyBorder="1" applyAlignment="1">
      <alignment horizontal="center" vertical="center" textRotation="255" wrapText="1" shrinkToFit="1"/>
    </xf>
    <xf numFmtId="0" fontId="0" fillId="4" borderId="32" xfId="0" applyFont="1" applyFill="1" applyBorder="1" applyAlignment="1">
      <alignment horizontal="center" vertical="center" textRotation="255" wrapText="1" shrinkToFit="1"/>
    </xf>
    <xf numFmtId="0" fontId="0" fillId="4" borderId="12" xfId="0" applyFont="1" applyFill="1" applyBorder="1" applyAlignment="1">
      <alignment horizontal="center" vertical="center" textRotation="255" wrapText="1" shrinkToFit="1"/>
    </xf>
    <xf numFmtId="0" fontId="12" fillId="0" borderId="14" xfId="1" applyFont="1" applyFill="1" applyBorder="1" applyAlignment="1" applyProtection="1">
      <alignment horizontal="center" vertical="center" textRotation="255"/>
    </xf>
    <xf numFmtId="0" fontId="12" fillId="0" borderId="71" xfId="1" applyFont="1" applyFill="1" applyBorder="1" applyAlignment="1" applyProtection="1">
      <alignment horizontal="center" vertical="center" textRotation="255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textRotation="255" wrapText="1" shrinkToFit="1"/>
    </xf>
    <xf numFmtId="0" fontId="0" fillId="0" borderId="32" xfId="0" applyFont="1" applyBorder="1" applyAlignment="1">
      <alignment horizontal="center" vertical="center" textRotation="255" wrapText="1" shrinkToFit="1"/>
    </xf>
    <xf numFmtId="0" fontId="0" fillId="0" borderId="12" xfId="0" applyFont="1" applyBorder="1" applyAlignment="1">
      <alignment horizontal="center" vertical="center" textRotation="255" wrapText="1" shrinkToFit="1"/>
    </xf>
    <xf numFmtId="0" fontId="12" fillId="0" borderId="8" xfId="1" applyFont="1" applyFill="1" applyBorder="1" applyAlignment="1" applyProtection="1">
      <alignment horizontal="center" vertical="center" textRotation="255"/>
    </xf>
    <xf numFmtId="0" fontId="12" fillId="0" borderId="14" xfId="1" applyFont="1" applyFill="1" applyBorder="1" applyAlignment="1" applyProtection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/>
    </xf>
    <xf numFmtId="0" fontId="36" fillId="0" borderId="125" xfId="0" applyFont="1" applyBorder="1" applyAlignment="1">
      <alignment horizontal="center" vertical="center" textRotation="255" wrapText="1" shrinkToFit="1"/>
    </xf>
    <xf numFmtId="0" fontId="32" fillId="0" borderId="126" xfId="0" applyFont="1" applyBorder="1" applyAlignment="1">
      <alignment wrapText="1"/>
    </xf>
    <xf numFmtId="0" fontId="32" fillId="0" borderId="127" xfId="0" applyFont="1" applyBorder="1" applyAlignment="1">
      <alignment wrapText="1"/>
    </xf>
    <xf numFmtId="0" fontId="0" fillId="0" borderId="61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/>
    </xf>
    <xf numFmtId="0" fontId="11" fillId="4" borderId="64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 vertical="center"/>
    </xf>
    <xf numFmtId="0" fontId="0" fillId="6" borderId="44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 textRotation="255" shrinkToFit="1"/>
    </xf>
    <xf numFmtId="0" fontId="0" fillId="4" borderId="32" xfId="0" applyFont="1" applyFill="1" applyBorder="1" applyAlignment="1">
      <alignment horizontal="center" vertical="center" textRotation="255" shrinkToFit="1"/>
    </xf>
    <xf numFmtId="0" fontId="0" fillId="4" borderId="12" xfId="0" applyFont="1" applyFill="1" applyBorder="1" applyAlignment="1">
      <alignment horizontal="center" vertical="center" textRotation="255" shrinkToFit="1"/>
    </xf>
    <xf numFmtId="0" fontId="36" fillId="0" borderId="82" xfId="0" applyFont="1" applyBorder="1" applyAlignment="1">
      <alignment horizontal="center" vertical="center" textRotation="255" shrinkToFit="1"/>
    </xf>
    <xf numFmtId="0" fontId="36" fillId="0" borderId="83" xfId="0" applyFont="1" applyBorder="1" applyAlignment="1">
      <alignment horizontal="center" vertical="center" textRotation="255" shrinkToFit="1"/>
    </xf>
    <xf numFmtId="0" fontId="36" fillId="0" borderId="84" xfId="0" applyFont="1" applyBorder="1" applyAlignment="1">
      <alignment horizontal="center" vertical="center" textRotation="255" shrinkToFit="1"/>
    </xf>
    <xf numFmtId="182" fontId="36" fillId="8" borderId="82" xfId="0" applyNumberFormat="1" applyFont="1" applyFill="1" applyBorder="1" applyAlignment="1">
      <alignment horizontal="center" vertical="center" textRotation="255" wrapText="1" shrinkToFit="1"/>
    </xf>
    <xf numFmtId="0" fontId="32" fillId="0" borderId="83" xfId="0" applyFont="1" applyBorder="1" applyAlignment="1">
      <alignment wrapText="1"/>
    </xf>
    <xf numFmtId="0" fontId="32" fillId="0" borderId="84" xfId="0" applyFont="1" applyBorder="1" applyAlignment="1">
      <alignment wrapText="1"/>
    </xf>
    <xf numFmtId="0" fontId="36" fillId="0" borderId="82" xfId="0" applyFont="1" applyBorder="1" applyAlignment="1">
      <alignment horizontal="center" vertical="center" textRotation="255" wrapText="1" shrinkToFit="1"/>
    </xf>
    <xf numFmtId="11" fontId="11" fillId="0" borderId="13" xfId="0" applyNumberFormat="1" applyFont="1" applyBorder="1" applyAlignment="1">
      <alignment horizontal="center" vertical="center" textRotation="255" shrinkToFit="1"/>
    </xf>
    <xf numFmtId="11" fontId="11" fillId="0" borderId="32" xfId="0" applyNumberFormat="1" applyFont="1" applyBorder="1" applyAlignment="1">
      <alignment horizontal="center" vertical="center" textRotation="255" shrinkToFit="1"/>
    </xf>
    <xf numFmtId="11" fontId="11" fillId="0" borderId="12" xfId="0" applyNumberFormat="1" applyFont="1" applyBorder="1" applyAlignment="1">
      <alignment horizontal="center" vertical="center" textRotation="255" shrinkToFit="1"/>
    </xf>
    <xf numFmtId="0" fontId="0" fillId="0" borderId="32" xfId="0" applyFont="1" applyBorder="1" applyAlignment="1">
      <alignment horizontal="center" vertical="center" textRotation="255" shrinkToFit="1"/>
    </xf>
    <xf numFmtId="0" fontId="0" fillId="0" borderId="12" xfId="0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textRotation="255" shrinkToFit="1"/>
    </xf>
    <xf numFmtId="0" fontId="11" fillId="0" borderId="15" xfId="0" applyFont="1" applyBorder="1" applyAlignment="1">
      <alignment horizontal="center" vertical="center" textRotation="255" shrinkToFit="1"/>
    </xf>
    <xf numFmtId="0" fontId="11" fillId="0" borderId="10" xfId="0" applyFont="1" applyBorder="1" applyAlignment="1">
      <alignment horizontal="center" vertical="center" textRotation="255" shrinkToFit="1"/>
    </xf>
    <xf numFmtId="0" fontId="0" fillId="6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11" fillId="4" borderId="77" xfId="0" applyFont="1" applyFill="1" applyBorder="1" applyAlignment="1">
      <alignment horizontal="center" vertical="center"/>
    </xf>
    <xf numFmtId="0" fontId="34" fillId="9" borderId="77" xfId="0" applyFont="1" applyFill="1" applyBorder="1" applyAlignment="1">
      <alignment horizontal="center"/>
    </xf>
    <xf numFmtId="1" fontId="40" fillId="0" borderId="77" xfId="0" applyNumberFormat="1" applyFont="1" applyBorder="1" applyAlignment="1">
      <alignment horizontal="center" vertical="center"/>
    </xf>
  </cellXfs>
  <cellStyles count="4">
    <cellStyle name="一般" xfId="0" builtinId="0"/>
    <cellStyle name="一般 2" xfId="1"/>
    <cellStyle name="一般 2 2" xfId="2"/>
    <cellStyle name="一般 2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nch/AppData/Roaming/Microsoft/Excel/104&#24180;06&#26376;&#21320;&#39184;&#39135;&#356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15&#26230;&#21697;11&#26376;&#20221;&#33756;&#21934;-&#26519;&#20013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17週"/>
      <sheetName val="Sheet1"/>
      <sheetName val="Sheet2"/>
      <sheetName val="Sheet3"/>
      <sheetName val="第18週"/>
      <sheetName val="第19週 "/>
      <sheetName val="第20週 "/>
      <sheetName val="第21週"/>
      <sheetName val="菜單"/>
      <sheetName val="便餐餐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三杯雞</v>
          </cell>
          <cell r="F2" t="str">
            <v>大頭菜肉絲湯</v>
          </cell>
          <cell r="G2" t="str">
            <v>大骨</v>
          </cell>
        </row>
        <row r="3">
          <cell r="F3" t="str">
            <v>山藥大骨湯</v>
          </cell>
          <cell r="G3" t="str">
            <v>小白菜</v>
          </cell>
        </row>
        <row r="4">
          <cell r="F4" t="str">
            <v>山藥雞湯</v>
          </cell>
          <cell r="G4" t="str">
            <v>小魚干</v>
          </cell>
        </row>
        <row r="5">
          <cell r="F5" t="str">
            <v>冬瓜湯</v>
          </cell>
          <cell r="G5" t="str">
            <v>吻仔魚</v>
          </cell>
        </row>
        <row r="6">
          <cell r="F6" t="str">
            <v>冬瓜湯魚丸</v>
          </cell>
          <cell r="G6" t="str">
            <v>蟹肉</v>
          </cell>
        </row>
        <row r="7">
          <cell r="F7" t="str">
            <v>冬瓜湯蛤蜊</v>
          </cell>
          <cell r="G7" t="str">
            <v>翡翠</v>
          </cell>
        </row>
        <row r="8">
          <cell r="F8" t="str">
            <v>玉米湯牛蒡金針</v>
          </cell>
          <cell r="G8" t="str">
            <v>高麗菜</v>
          </cell>
        </row>
        <row r="9">
          <cell r="F9" t="str">
            <v>玉米湯高麗菜</v>
          </cell>
          <cell r="G9" t="str">
            <v>山東白菜</v>
          </cell>
        </row>
        <row r="10">
          <cell r="F10" t="str">
            <v>玉米濃湯</v>
          </cell>
          <cell r="G10" t="str">
            <v>山藥</v>
          </cell>
        </row>
        <row r="11">
          <cell r="F11" t="str">
            <v>筍絲湯豆腐</v>
          </cell>
          <cell r="G11" t="str">
            <v>冬瓜</v>
          </cell>
        </row>
        <row r="12">
          <cell r="F12" t="str">
            <v>竹筍湯</v>
          </cell>
          <cell r="G12" t="str">
            <v>玉米粉</v>
          </cell>
        </row>
        <row r="13">
          <cell r="F13" t="str">
            <v>胡瓜湯蟹肉</v>
          </cell>
          <cell r="G13" t="str">
            <v>玉米粒</v>
          </cell>
        </row>
        <row r="14">
          <cell r="F14" t="str">
            <v>味噌湯</v>
          </cell>
          <cell r="G14" t="str">
            <v>玉米塊</v>
          </cell>
        </row>
        <row r="15">
          <cell r="F15" t="str">
            <v>味噌湯海帶芽</v>
          </cell>
          <cell r="G15" t="str">
            <v>白蘿蔔</v>
          </cell>
        </row>
        <row r="16">
          <cell r="F16" t="str">
            <v>味噌湯小魚干</v>
          </cell>
          <cell r="G16" t="str">
            <v>雞蛋</v>
          </cell>
        </row>
        <row r="17">
          <cell r="F17" t="str">
            <v>味噌湯柴魚</v>
          </cell>
          <cell r="G17" t="str">
            <v>豆腐</v>
          </cell>
        </row>
        <row r="18">
          <cell r="F18" t="str">
            <v>味噌湯高麗菜</v>
          </cell>
          <cell r="G18" t="str">
            <v>味噌</v>
          </cell>
        </row>
        <row r="19">
          <cell r="F19" t="str">
            <v>翡翠吻仔湯</v>
          </cell>
          <cell r="G19" t="str">
            <v>芹菜</v>
          </cell>
        </row>
        <row r="20">
          <cell r="F20" t="str">
            <v>南瓜蔬菜湯</v>
          </cell>
          <cell r="G20" t="str">
            <v>杏鮑菇</v>
          </cell>
        </row>
        <row r="21">
          <cell r="F21" t="str">
            <v>蛋花湯白菜蕃茄</v>
          </cell>
          <cell r="G21" t="str">
            <v>金針菇</v>
          </cell>
        </row>
        <row r="22">
          <cell r="F22" t="str">
            <v>蛋花湯金針菇</v>
          </cell>
          <cell r="G22" t="str">
            <v>洋蔥</v>
          </cell>
        </row>
        <row r="23">
          <cell r="F23" t="str">
            <v>蛋花湯金針菇蕃茄</v>
          </cell>
          <cell r="G23" t="str">
            <v>紅蘿蔔</v>
          </cell>
        </row>
        <row r="24">
          <cell r="F24" t="str">
            <v>蛋花湯海帶芽</v>
          </cell>
          <cell r="G24" t="str">
            <v>胡瓜</v>
          </cell>
        </row>
        <row r="25">
          <cell r="F25" t="str">
            <v>蛋花湯紫菜</v>
          </cell>
          <cell r="G25" t="str">
            <v>韭菜</v>
          </cell>
        </row>
        <row r="26">
          <cell r="F26" t="str">
            <v>魚丸湯白蘿蔔</v>
          </cell>
          <cell r="G26" t="str">
            <v>青蔥</v>
          </cell>
        </row>
        <row r="27">
          <cell r="F27" t="str">
            <v>魚丸湯白菜</v>
          </cell>
          <cell r="G27" t="str">
            <v>香菜</v>
          </cell>
        </row>
        <row r="28">
          <cell r="F28" t="str">
            <v>魚丸湯胡瓜</v>
          </cell>
          <cell r="G28" t="str">
            <v>海帶芽</v>
          </cell>
        </row>
        <row r="29">
          <cell r="F29" t="str">
            <v>紫菜湯玉米粒</v>
          </cell>
          <cell r="G29" t="str">
            <v>馬鈴薯</v>
          </cell>
        </row>
        <row r="30">
          <cell r="F30" t="str">
            <v>榨菜湯</v>
          </cell>
          <cell r="G30" t="str">
            <v>魚丸</v>
          </cell>
        </row>
        <row r="31">
          <cell r="F31" t="str">
            <v>鮮菇湯</v>
          </cell>
          <cell r="G31" t="str">
            <v>魚羹</v>
          </cell>
        </row>
        <row r="32">
          <cell r="F32" t="str">
            <v>酸菜鴨肉湯</v>
          </cell>
          <cell r="G32" t="str">
            <v>竹筍</v>
          </cell>
        </row>
        <row r="33">
          <cell r="F33" t="str">
            <v>酸菜雞肉湯</v>
          </cell>
          <cell r="G33" t="str">
            <v>筍絲</v>
          </cell>
        </row>
        <row r="34">
          <cell r="F34" t="str">
            <v>酸辣湯</v>
          </cell>
          <cell r="G34" t="str">
            <v>紫菜</v>
          </cell>
        </row>
        <row r="35">
          <cell r="F35" t="str">
            <v>豬血湯</v>
          </cell>
          <cell r="G35" t="str">
            <v>菜心</v>
          </cell>
        </row>
        <row r="36">
          <cell r="F36" t="str">
            <v>餛飩湯</v>
          </cell>
          <cell r="G36" t="str">
            <v>蛤蜊</v>
          </cell>
        </row>
        <row r="37">
          <cell r="F37" t="str">
            <v>薑母鴨</v>
          </cell>
          <cell r="G37" t="str">
            <v>黑輪</v>
          </cell>
        </row>
        <row r="38">
          <cell r="F38" t="str">
            <v>蘿蔔湯玉米</v>
          </cell>
          <cell r="G38" t="str">
            <v>榨菜</v>
          </cell>
        </row>
        <row r="39">
          <cell r="F39" t="str">
            <v>蘿蔔湯玉米紅蘿蔔</v>
          </cell>
          <cell r="G39" t="str">
            <v>豬肉絲</v>
          </cell>
        </row>
        <row r="40">
          <cell r="F40" t="str">
            <v>蘿蔔湯黑輪</v>
          </cell>
          <cell r="G40" t="str">
            <v>豬血</v>
          </cell>
        </row>
        <row r="41">
          <cell r="F41" t="str">
            <v>仙草茶</v>
          </cell>
          <cell r="G41" t="str">
            <v>火腿丁</v>
          </cell>
        </row>
        <row r="42">
          <cell r="F42" t="str">
            <v>芋頭湯</v>
          </cell>
          <cell r="G42" t="str">
            <v>蕃茄</v>
          </cell>
        </row>
        <row r="43">
          <cell r="F43" t="str">
            <v>紅棗白木耳湯</v>
          </cell>
          <cell r="G43" t="str">
            <v>薑絲</v>
          </cell>
        </row>
        <row r="44">
          <cell r="F44" t="str">
            <v>粉圓湯</v>
          </cell>
          <cell r="G44" t="str">
            <v>鴨肉</v>
          </cell>
        </row>
        <row r="45">
          <cell r="F45" t="str">
            <v>紫米甜湯</v>
          </cell>
          <cell r="G45" t="str">
            <v>白木耳</v>
          </cell>
        </row>
        <row r="46">
          <cell r="F46" t="str">
            <v>綠豆湯</v>
          </cell>
          <cell r="G46" t="str">
            <v>紅棗</v>
          </cell>
        </row>
        <row r="47">
          <cell r="G47" t="str">
            <v>紫米</v>
          </cell>
        </row>
        <row r="48">
          <cell r="G48" t="str">
            <v>綠豆</v>
          </cell>
        </row>
        <row r="49">
          <cell r="G49" t="str">
            <v>龍眼</v>
          </cell>
        </row>
        <row r="50">
          <cell r="G50" t="str">
            <v>糯米</v>
          </cell>
        </row>
        <row r="51">
          <cell r="G51" t="str">
            <v>芋頭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菜單"/>
      <sheetName val="第1週"/>
      <sheetName val="Sheet1"/>
      <sheetName val="Sheet2"/>
      <sheetName val="Sheet3"/>
      <sheetName val="第2週"/>
      <sheetName val="第3週"/>
      <sheetName val="第4週"/>
    </sheetNames>
    <sheetDataSet>
      <sheetData sheetId="0"/>
      <sheetData sheetId="1">
        <row r="5">
          <cell r="I5" t="str">
            <v>白米飯</v>
          </cell>
        </row>
      </sheetData>
      <sheetData sheetId="2"/>
      <sheetData sheetId="3"/>
      <sheetData sheetId="4"/>
      <sheetData sheetId="5">
        <row r="5">
          <cell r="B5" t="str">
            <v>糙米飯</v>
          </cell>
        </row>
      </sheetData>
      <sheetData sheetId="6">
        <row r="5">
          <cell r="B5" t="str">
            <v>糙米飯</v>
          </cell>
        </row>
        <row r="35">
          <cell r="R35" t="str">
            <v>2.5</v>
          </cell>
        </row>
      </sheetData>
      <sheetData sheetId="7">
        <row r="5">
          <cell r="B5" t="str">
            <v>糙米飯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3"/>
  <sheetViews>
    <sheetView zoomScale="75" zoomScaleNormal="75" zoomScalePageLayoutView="75" workbookViewId="0">
      <selection activeCell="E19" sqref="E19"/>
    </sheetView>
  </sheetViews>
  <sheetFormatPr defaultColWidth="8.875" defaultRowHeight="21"/>
  <cols>
    <col min="1" max="1" width="12.125" style="14" customWidth="1"/>
    <col min="2" max="2" width="9.25" style="24" customWidth="1"/>
    <col min="3" max="3" width="13.125" style="21" customWidth="1"/>
    <col min="4" max="4" width="25.875" style="21" customWidth="1"/>
    <col min="5" max="5" width="27.5" style="63" customWidth="1"/>
    <col min="6" max="6" width="21.625" style="24" customWidth="1"/>
    <col min="7" max="7" width="23.75" style="24" customWidth="1"/>
    <col min="8" max="8" width="9" style="24" customWidth="1"/>
    <col min="9" max="9" width="12.25" style="23" customWidth="1"/>
    <col min="10" max="10" width="11.625" style="23" customWidth="1"/>
    <col min="11" max="11" width="10.75" style="23" customWidth="1"/>
    <col min="12" max="12" width="11.125" style="23" customWidth="1"/>
    <col min="13" max="14" width="9" style="23" hidden="1" customWidth="1"/>
    <col min="15" max="15" width="10.125" style="23" customWidth="1"/>
    <col min="16" max="16" width="8.875" style="1"/>
    <col min="17" max="17" width="7.75" style="20" customWidth="1"/>
    <col min="18" max="18" width="9.625" style="20" customWidth="1"/>
    <col min="19" max="16384" width="8.875" style="20"/>
  </cols>
  <sheetData>
    <row r="1" spans="1:22" s="15" customFormat="1" ht="36" customHeight="1" thickBot="1">
      <c r="A1" s="911" t="s">
        <v>284</v>
      </c>
      <c r="B1" s="911"/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911"/>
      <c r="R1" s="16"/>
    </row>
    <row r="2" spans="1:22" s="15" customFormat="1" ht="45" customHeight="1" thickBot="1">
      <c r="A2" s="247" t="s">
        <v>1</v>
      </c>
      <c r="B2" s="246" t="s">
        <v>2</v>
      </c>
      <c r="C2" s="164" t="s">
        <v>3</v>
      </c>
      <c r="D2" s="912" t="s">
        <v>15</v>
      </c>
      <c r="E2" s="913"/>
      <c r="F2" s="914"/>
      <c r="G2" s="596" t="s">
        <v>13</v>
      </c>
      <c r="H2" s="99" t="s">
        <v>16</v>
      </c>
      <c r="I2" s="73" t="s">
        <v>65</v>
      </c>
      <c r="J2" s="74" t="s">
        <v>41</v>
      </c>
      <c r="K2" s="74" t="s">
        <v>14</v>
      </c>
      <c r="L2" s="74" t="s">
        <v>4</v>
      </c>
      <c r="M2" s="75" t="s">
        <v>56</v>
      </c>
      <c r="N2" s="75" t="s">
        <v>5</v>
      </c>
      <c r="O2" s="86" t="s">
        <v>17</v>
      </c>
      <c r="Q2" s="16"/>
      <c r="R2" s="27"/>
    </row>
    <row r="3" spans="1:22" ht="32.1" customHeight="1">
      <c r="A3" s="171" t="s">
        <v>251</v>
      </c>
      <c r="B3" s="712" t="s">
        <v>49</v>
      </c>
      <c r="C3" s="713" t="str">
        <f>第1週!B5</f>
        <v>糙米飯</v>
      </c>
      <c r="D3" s="714" t="str">
        <f>第1週!B7</f>
        <v>咖哩雞</v>
      </c>
      <c r="E3" s="715" t="str">
        <f>第1週!B12</f>
        <v>洋蔥炒肉絲</v>
      </c>
      <c r="F3" s="715" t="str">
        <f>第1週!B17</f>
        <v>有機蔬菜</v>
      </c>
      <c r="G3" s="715" t="str">
        <f>第1週!B22</f>
        <v>海芽豆腐湯</v>
      </c>
      <c r="H3" s="133"/>
      <c r="I3" s="229">
        <f>第1週!D30</f>
        <v>5.3695491500369545</v>
      </c>
      <c r="J3" s="165">
        <f>第1週!D31</f>
        <v>2.9337028824833702</v>
      </c>
      <c r="K3" s="165">
        <f>第1週!D32</f>
        <v>1.7415425339675903</v>
      </c>
      <c r="L3" s="169">
        <v>2.5</v>
      </c>
      <c r="M3" s="62"/>
      <c r="N3" s="62"/>
      <c r="O3" s="112">
        <f>第1週!D36</f>
        <v>639.43472003802935</v>
      </c>
    </row>
    <row r="4" spans="1:22" ht="32.1" customHeight="1">
      <c r="A4" s="171" t="s">
        <v>252</v>
      </c>
      <c r="B4" s="712" t="s">
        <v>47</v>
      </c>
      <c r="C4" s="713" t="str">
        <f>第1週!I5</f>
        <v>白米飯</v>
      </c>
      <c r="D4" s="714" t="str">
        <f>第1週!I7</f>
        <v>肉絲炒飯</v>
      </c>
      <c r="E4" s="715" t="str">
        <f>第1週!I17</f>
        <v>鮮肉包(蒸)</v>
      </c>
      <c r="F4" s="715" t="str">
        <f>第1週!I22</f>
        <v>枸杞銀蘿湯</v>
      </c>
      <c r="G4" s="715" t="str">
        <f>第1週!J28</f>
        <v>牛奶</v>
      </c>
      <c r="H4" s="133" t="str">
        <f>第1週!J27</f>
        <v>水果</v>
      </c>
      <c r="I4" s="229">
        <f>第1週!K30</f>
        <v>5.8607843137254898</v>
      </c>
      <c r="J4" s="165">
        <f>第1週!K31</f>
        <v>2.5</v>
      </c>
      <c r="K4" s="165">
        <f>第1週!K32</f>
        <v>1.2353183401963892</v>
      </c>
      <c r="L4" s="169">
        <v>2.5</v>
      </c>
      <c r="M4" s="62"/>
      <c r="N4" s="62"/>
      <c r="O4" s="112">
        <f>第1週!K36</f>
        <v>921.13786046569408</v>
      </c>
    </row>
    <row r="5" spans="1:22" s="15" customFormat="1" ht="32.1" customHeight="1">
      <c r="A5" s="171" t="s">
        <v>253</v>
      </c>
      <c r="B5" s="712" t="s">
        <v>48</v>
      </c>
      <c r="C5" s="713" t="str">
        <f>第1週!P5</f>
        <v>糙米飯</v>
      </c>
      <c r="D5" s="714" t="str">
        <f>第1週!P7</f>
        <v>芋頭繳肉</v>
      </c>
      <c r="E5" s="783" t="str">
        <f>第1週!P12</f>
        <v>紅蘿蔔炒蛋</v>
      </c>
      <c r="F5" s="715" t="str">
        <f>第1週!P17</f>
        <v>有機蔬菜</v>
      </c>
      <c r="G5" s="715" t="str">
        <f>第1週!P22</f>
        <v>胡瓜魚丸湯</v>
      </c>
      <c r="H5" s="133"/>
      <c r="I5" s="229">
        <f>第1週!R30</f>
        <v>5.4837734327756502</v>
      </c>
      <c r="J5" s="165">
        <f>第1週!R31</f>
        <v>2.355290520720001</v>
      </c>
      <c r="K5" s="165">
        <f>第1週!R32</f>
        <v>1.5833895690735564</v>
      </c>
      <c r="L5" s="169">
        <v>2.5</v>
      </c>
      <c r="M5" s="62"/>
      <c r="N5" s="62"/>
      <c r="O5" s="112">
        <f>第1週!R36</f>
        <v>712.59566857513448</v>
      </c>
      <c r="Q5" s="16"/>
      <c r="R5" s="27"/>
    </row>
    <row r="6" spans="1:22" ht="32.1" customHeight="1">
      <c r="A6" s="171" t="s">
        <v>254</v>
      </c>
      <c r="B6" s="712" t="s">
        <v>66</v>
      </c>
      <c r="C6" s="716" t="str">
        <f>第1週!W5</f>
        <v>糙米飯</v>
      </c>
      <c r="D6" s="714" t="str">
        <f>第1週!W7</f>
        <v>筍干燒雞</v>
      </c>
      <c r="E6" s="714" t="str">
        <f>第1週!W12</f>
        <v>白菜燴馬鈴薯</v>
      </c>
      <c r="F6" s="717" t="str">
        <f>第1週!W17</f>
        <v>有機蔬菜</v>
      </c>
      <c r="G6" s="715" t="str">
        <f>第1週!W22</f>
        <v>香菇雞湯</v>
      </c>
      <c r="H6" s="133"/>
      <c r="I6" s="229">
        <f>第1週!Y30</f>
        <v>5.2646479449577948</v>
      </c>
      <c r="J6" s="165">
        <f>第1週!Y31</f>
        <v>2.4643649033892938</v>
      </c>
      <c r="K6" s="165">
        <f>第1週!Y32</f>
        <v>1.5803769401330374</v>
      </c>
      <c r="L6" s="167">
        <v>2.5</v>
      </c>
      <c r="M6" s="113"/>
      <c r="N6" s="113"/>
      <c r="O6" s="112">
        <f>第1週!Y36</f>
        <v>705.36214740456853</v>
      </c>
    </row>
    <row r="7" spans="1:22" ht="32.1" customHeight="1" thickBot="1">
      <c r="A7" s="245" t="s">
        <v>255</v>
      </c>
      <c r="B7" s="718" t="s">
        <v>67</v>
      </c>
      <c r="C7" s="719" t="str">
        <f>第1週!AD5</f>
        <v>糙米飯</v>
      </c>
      <c r="D7" s="720" t="str">
        <f>第1週!AD7</f>
        <v>香酥魚片</v>
      </c>
      <c r="E7" s="721" t="str">
        <f>第1週!AD12</f>
        <v>絲瓜麵線</v>
      </c>
      <c r="F7" s="720" t="str">
        <f>第1週!AD17</f>
        <v>有機蔬菜</v>
      </c>
      <c r="G7" s="816" t="str">
        <f>第1週!AD22</f>
        <v>綠豆蒜</v>
      </c>
      <c r="H7" s="89"/>
      <c r="I7" s="230">
        <f>第1週!AF30</f>
        <v>6.9369958350383341</v>
      </c>
      <c r="J7" s="166">
        <f>第1週!AF31</f>
        <v>2.5912849842505445</v>
      </c>
      <c r="K7" s="166">
        <f>第1週!AF32</f>
        <v>1.6251249012685212</v>
      </c>
      <c r="L7" s="166">
        <v>2.5</v>
      </c>
      <c r="M7" s="114"/>
      <c r="N7" s="114"/>
      <c r="O7" s="115">
        <f>第1週!AF36</f>
        <v>833.06420480318729</v>
      </c>
    </row>
    <row r="8" spans="1:22" ht="32.1" customHeight="1" thickTop="1">
      <c r="A8" s="172" t="s">
        <v>270</v>
      </c>
      <c r="B8" s="722" t="s">
        <v>49</v>
      </c>
      <c r="C8" s="723" t="str">
        <f>第2週!B5</f>
        <v>糙米飯</v>
      </c>
      <c r="D8" s="723" t="str">
        <f>第2週!B7</f>
        <v>香菇燴雞</v>
      </c>
      <c r="E8" s="724" t="str">
        <f>第2週!B12</f>
        <v>玉米炒肉末</v>
      </c>
      <c r="F8" s="724" t="str">
        <f>第2週!B17</f>
        <v>有機蔬菜</v>
      </c>
      <c r="G8" s="724" t="str">
        <f>第2週!B22</f>
        <v>蕃茄蔬菜湯</v>
      </c>
      <c r="H8" s="135"/>
      <c r="I8" s="725">
        <f>第2週!D30</f>
        <v>5.695064013824366</v>
      </c>
      <c r="J8" s="726">
        <f>第2週!D31</f>
        <v>2.8129242896353674</v>
      </c>
      <c r="K8" s="726">
        <f>第2週!D32</f>
        <v>1.4330899730790416</v>
      </c>
      <c r="L8" s="726">
        <v>2.5</v>
      </c>
      <c r="M8" s="727"/>
      <c r="N8" s="727"/>
      <c r="O8" s="728">
        <f>第2週!D36</f>
        <v>645.45105201733418</v>
      </c>
    </row>
    <row r="9" spans="1:22" ht="32.1" customHeight="1">
      <c r="A9" s="248" t="s">
        <v>256</v>
      </c>
      <c r="B9" s="712" t="s">
        <v>47</v>
      </c>
      <c r="C9" s="714" t="str">
        <f>第2週!I5</f>
        <v>拉麵</v>
      </c>
      <c r="D9" s="714" t="str">
        <f>第2週!I7</f>
        <v>海鮮湯麵</v>
      </c>
      <c r="E9" s="715" t="str">
        <f>第2週!I17</f>
        <v>茶碗蒸</v>
      </c>
      <c r="F9" s="715" t="str">
        <f>第2週!J28</f>
        <v>牛奶</v>
      </c>
      <c r="G9" s="715"/>
      <c r="H9" s="133" t="str">
        <f>第2週!J27</f>
        <v>水果</v>
      </c>
      <c r="I9" s="729">
        <f>第2週!K30</f>
        <v>5</v>
      </c>
      <c r="J9" s="730">
        <f>第2週!K31</f>
        <v>1.3740259740259742</v>
      </c>
      <c r="K9" s="730">
        <f>第2週!K32</f>
        <v>0</v>
      </c>
      <c r="L9" s="730">
        <v>2.5</v>
      </c>
      <c r="M9" s="731"/>
      <c r="N9" s="731"/>
      <c r="O9" s="732">
        <f>第2週!K36</f>
        <v>745.5519480519481</v>
      </c>
    </row>
    <row r="10" spans="1:22" s="15" customFormat="1" ht="32.1" customHeight="1">
      <c r="A10" s="248" t="s">
        <v>257</v>
      </c>
      <c r="B10" s="712" t="s">
        <v>48</v>
      </c>
      <c r="C10" s="733" t="str">
        <f>第2週!P5</f>
        <v>糙米飯</v>
      </c>
      <c r="D10" s="734" t="str">
        <f>第2週!P7</f>
        <v>宮保雞丁</v>
      </c>
      <c r="E10" s="770" t="str">
        <f>第2週!P12</f>
        <v>黑胡椒油豆腐(炒)</v>
      </c>
      <c r="F10" s="715" t="str">
        <f>第2週!P17</f>
        <v>有機蔬菜</v>
      </c>
      <c r="G10" s="715" t="str">
        <f>第2週!P22</f>
        <v>冬瓜排骨湯</v>
      </c>
      <c r="H10" s="133"/>
      <c r="I10" s="231">
        <f>第2週!R30</f>
        <v>5.0429184549356219</v>
      </c>
      <c r="J10" s="167">
        <f>第2週!R31</f>
        <v>3.5125541125541124</v>
      </c>
      <c r="K10" s="167">
        <f>第2週!R32</f>
        <v>1.5983247105198326</v>
      </c>
      <c r="L10" s="167">
        <v>2.5</v>
      </c>
      <c r="M10" s="116"/>
      <c r="N10" s="116"/>
      <c r="O10" s="112">
        <f>第2週!R36</f>
        <v>768.90396805004775</v>
      </c>
      <c r="P10" s="1"/>
      <c r="Q10" s="16"/>
      <c r="R10" s="16"/>
      <c r="S10" s="16"/>
      <c r="T10" s="38"/>
      <c r="U10" s="16"/>
      <c r="V10" s="16"/>
    </row>
    <row r="11" spans="1:22" s="15" customFormat="1" ht="32.1" customHeight="1">
      <c r="A11" s="248" t="s">
        <v>258</v>
      </c>
      <c r="B11" s="735" t="s">
        <v>66</v>
      </c>
      <c r="C11" s="714" t="str">
        <f>第2週!W5</f>
        <v>糙米飯</v>
      </c>
      <c r="D11" s="714" t="str">
        <f>第2週!W7</f>
        <v>泰式打拋肉</v>
      </c>
      <c r="E11" s="714" t="str">
        <f>第2週!W12</f>
        <v>芹菜黑輪（拌）</v>
      </c>
      <c r="F11" s="714" t="str">
        <f>第2週!W17</f>
        <v>有機蔬菜</v>
      </c>
      <c r="G11" s="714" t="str">
        <f>第2週!W22</f>
        <v>筍片雞湯</v>
      </c>
      <c r="H11" s="133"/>
      <c r="I11" s="231">
        <f>第2週!Y30</f>
        <v>5.5000613120784783</v>
      </c>
      <c r="J11" s="167">
        <f>第2週!Y31</f>
        <v>3.1843926998112018</v>
      </c>
      <c r="K11" s="167">
        <f>第2週!Y32</f>
        <v>1.4741445832560047</v>
      </c>
      <c r="L11" s="167">
        <v>2.5</v>
      </c>
      <c r="M11" s="116"/>
      <c r="N11" s="116"/>
      <c r="O11" s="112">
        <f>第2週!Y36</f>
        <v>773.18735891273377</v>
      </c>
      <c r="P11" s="1"/>
      <c r="Q11" s="16"/>
      <c r="R11" s="16"/>
      <c r="S11" s="16"/>
      <c r="T11" s="38"/>
      <c r="U11" s="16"/>
      <c r="V11" s="16"/>
    </row>
    <row r="12" spans="1:22" s="15" customFormat="1" ht="32.1" customHeight="1" thickBot="1">
      <c r="A12" s="245" t="s">
        <v>271</v>
      </c>
      <c r="B12" s="736" t="s">
        <v>67</v>
      </c>
      <c r="C12" s="737" t="str">
        <f>第2週!AD5</f>
        <v>糙米飯</v>
      </c>
      <c r="D12" s="737" t="str">
        <f>第2週!AD7</f>
        <v>香酥雞翅</v>
      </c>
      <c r="E12" s="737" t="str">
        <f>第2週!AD12</f>
        <v>蔥爆雙絲(炒)</v>
      </c>
      <c r="F12" s="737" t="str">
        <f>第1週!AD17</f>
        <v>有機蔬菜</v>
      </c>
      <c r="G12" s="737" t="str">
        <f>第2週!AD22</f>
        <v>榨菜肉絲湯</v>
      </c>
      <c r="H12" s="738"/>
      <c r="I12" s="739">
        <f>第2週!AF30</f>
        <v>5.0429184549356219</v>
      </c>
      <c r="J12" s="740">
        <f>第2週!AF31</f>
        <v>3.1285714285714286</v>
      </c>
      <c r="K12" s="740">
        <f>第2週!AF32</f>
        <v>1.453880266075388</v>
      </c>
      <c r="L12" s="740">
        <v>2.5</v>
      </c>
      <c r="M12" s="741"/>
      <c r="N12" s="741"/>
      <c r="O12" s="742">
        <f>第2週!AF36</f>
        <v>623.99415564023536</v>
      </c>
      <c r="P12" s="1"/>
      <c r="Q12" s="16"/>
      <c r="R12" s="16"/>
      <c r="S12" s="16"/>
      <c r="T12" s="38"/>
      <c r="U12" s="16"/>
      <c r="V12" s="16"/>
    </row>
    <row r="13" spans="1:22" ht="32.1" customHeight="1" thickTop="1">
      <c r="A13" s="172" t="s">
        <v>259</v>
      </c>
      <c r="B13" s="743" t="s">
        <v>49</v>
      </c>
      <c r="C13" s="744" t="str">
        <f>第3週!B5</f>
        <v>糙米飯</v>
      </c>
      <c r="D13" s="745" t="str">
        <f>第3週!B7</f>
        <v>蔥油雞</v>
      </c>
      <c r="E13" s="746" t="str">
        <f>第3週!B12</f>
        <v>香菇炒土豆條(炒)</v>
      </c>
      <c r="F13" s="747" t="str">
        <f>第3週!B17</f>
        <v>有機蔬菜</v>
      </c>
      <c r="G13" s="748" t="str">
        <f>第3週!B22</f>
        <v>排骨蘿蔔湯</v>
      </c>
      <c r="H13" s="134"/>
      <c r="I13" s="233">
        <f>第3週!D30</f>
        <v>5.5026885698781509</v>
      </c>
      <c r="J13" s="168">
        <f>第3週!D31</f>
        <v>2.8458831808585501</v>
      </c>
      <c r="K13" s="168">
        <f>第3週!D32</f>
        <v>1.3736099616671524</v>
      </c>
      <c r="L13" s="169">
        <v>2.5</v>
      </c>
      <c r="M13" s="113"/>
      <c r="N13" s="113"/>
      <c r="O13" s="117">
        <f>第3週!D36</f>
        <v>745.46968749754069</v>
      </c>
    </row>
    <row r="14" spans="1:22" s="57" customFormat="1" ht="32.1" customHeight="1">
      <c r="A14" s="248" t="s">
        <v>260</v>
      </c>
      <c r="B14" s="712" t="s">
        <v>47</v>
      </c>
      <c r="C14" s="749" t="str">
        <f>第3週!I5</f>
        <v>白米飯</v>
      </c>
      <c r="D14" s="714" t="str">
        <f>第3週!I7</f>
        <v>蔬菜瘦肉粥</v>
      </c>
      <c r="E14" s="714" t="str">
        <f>第3週!I17</f>
        <v>沙茶炒滷味</v>
      </c>
      <c r="F14" s="750" t="str">
        <f>第3週!J28</f>
        <v>牛奶</v>
      </c>
      <c r="G14" s="715"/>
      <c r="H14" s="133" t="str">
        <f>第3週!J27</f>
        <v>水果</v>
      </c>
      <c r="I14" s="231">
        <f>第3週!K30</f>
        <v>5.6386554621848735</v>
      </c>
      <c r="J14" s="168">
        <f>第3週!K31</f>
        <v>2.0142857142857142</v>
      </c>
      <c r="K14" s="165">
        <f>第3週!K32</f>
        <v>0.86</v>
      </c>
      <c r="L14" s="169">
        <v>2.5</v>
      </c>
      <c r="M14" s="116"/>
      <c r="N14" s="116"/>
      <c r="O14" s="112">
        <f>第3週!K36</f>
        <v>730.77731092436966</v>
      </c>
      <c r="P14" s="56"/>
    </row>
    <row r="15" spans="1:22" ht="32.1" customHeight="1">
      <c r="A15" s="248" t="s">
        <v>261</v>
      </c>
      <c r="B15" s="712" t="s">
        <v>48</v>
      </c>
      <c r="C15" s="713" t="str">
        <f>第3週!P5</f>
        <v>糙米飯</v>
      </c>
      <c r="D15" s="714" t="str">
        <f>第3週!P7</f>
        <v>奶香燉雞(煮)</v>
      </c>
      <c r="E15" s="751" t="str">
        <f>第3週!P12</f>
        <v>彩椒肉絲(炒)</v>
      </c>
      <c r="F15" s="753" t="str">
        <f>第3週!P17</f>
        <v>有機蔬菜</v>
      </c>
      <c r="G15" s="752" t="str">
        <f>第3週!P22</f>
        <v>海芽蛋花湯</v>
      </c>
      <c r="H15" s="133"/>
      <c r="I15" s="231">
        <f>第3週!R30</f>
        <v>5.3206962327133995</v>
      </c>
      <c r="J15" s="168">
        <f>第3週!R31</f>
        <v>2.7491444178139459</v>
      </c>
      <c r="K15" s="167">
        <f>第3週!R32</f>
        <v>1.6638802660753882</v>
      </c>
      <c r="L15" s="169" t="str">
        <f>[2]第3週!R35</f>
        <v>2.5</v>
      </c>
      <c r="M15" s="61"/>
      <c r="N15" s="157"/>
      <c r="O15" s="112">
        <f>第3週!R36</f>
        <v>732.73157427786862</v>
      </c>
    </row>
    <row r="16" spans="1:22" ht="32.1" customHeight="1">
      <c r="A16" s="248" t="s">
        <v>262</v>
      </c>
      <c r="B16" s="712" t="s">
        <v>66</v>
      </c>
      <c r="C16" s="753" t="str">
        <f>第3週!W5</f>
        <v>糙米飯</v>
      </c>
      <c r="D16" s="751" t="str">
        <f>第3週!W7</f>
        <v>海鮮肉燥</v>
      </c>
      <c r="E16" s="754" t="str">
        <f>第3週!W12</f>
        <v>大滷菜</v>
      </c>
      <c r="F16" s="714" t="str">
        <f>第3週!W17</f>
        <v>有機蔬菜</v>
      </c>
      <c r="G16" s="715" t="str">
        <f>第3週!W22</f>
        <v>瓜子雞湯</v>
      </c>
      <c r="H16" s="133"/>
      <c r="I16" s="231">
        <f>第3週!Y30</f>
        <v>5.2937650622352583</v>
      </c>
      <c r="J16" s="168">
        <f>第3週!Y31</f>
        <v>3.463710903827395</v>
      </c>
      <c r="K16" s="169">
        <f>第3週!Y32</f>
        <v>1.7737419648668284</v>
      </c>
      <c r="L16" s="169">
        <v>2.5</v>
      </c>
      <c r="M16" s="118"/>
      <c r="N16" s="116"/>
      <c r="O16" s="112">
        <f>第3週!Y36</f>
        <v>787.18542126519344</v>
      </c>
    </row>
    <row r="17" spans="1:35" s="15" customFormat="1" ht="32.1" customHeight="1" thickBot="1">
      <c r="A17" s="245" t="s">
        <v>263</v>
      </c>
      <c r="B17" s="718" t="s">
        <v>67</v>
      </c>
      <c r="C17" s="719" t="str">
        <f>第3週!AD5</f>
        <v>糙米飯</v>
      </c>
      <c r="D17" s="720" t="str">
        <f>第3週!AD7</f>
        <v>鹽酥雞</v>
      </c>
      <c r="E17" s="721" t="str">
        <f>第3週!AD12</f>
        <v>蕃茄燒豆腐</v>
      </c>
      <c r="F17" s="720" t="str">
        <f>第3週!AD17</f>
        <v>有機蔬菜</v>
      </c>
      <c r="G17" s="817" t="str">
        <f>第3週!AD22</f>
        <v>紫米桂圓湯</v>
      </c>
      <c r="H17" s="89"/>
      <c r="I17" s="232">
        <f>第3週!AF30</f>
        <v>6.8149588739585196</v>
      </c>
      <c r="J17" s="166">
        <f>第3週!AF31</f>
        <v>3.2572400124699361</v>
      </c>
      <c r="K17" s="170">
        <f>第3週!AF32</f>
        <v>1.0984768148076738</v>
      </c>
      <c r="L17" s="170">
        <v>2.5</v>
      </c>
      <c r="M17" s="59"/>
      <c r="N17" s="154"/>
      <c r="O17" s="115">
        <f>第3週!AF36</f>
        <v>861.30204248253335</v>
      </c>
      <c r="P17" s="1"/>
      <c r="Q17" s="16"/>
      <c r="R17" s="16"/>
      <c r="S17" s="16"/>
      <c r="T17" s="38"/>
      <c r="U17" s="16"/>
      <c r="V17" s="16"/>
    </row>
    <row r="18" spans="1:35" s="16" customFormat="1" ht="32.1" customHeight="1" thickTop="1">
      <c r="A18" s="172" t="s">
        <v>264</v>
      </c>
      <c r="B18" s="743" t="s">
        <v>49</v>
      </c>
      <c r="C18" s="733" t="str">
        <f>第4週!B5</f>
        <v>糙米飯</v>
      </c>
      <c r="D18" s="745" t="str">
        <f>第4週!B7</f>
        <v>蜜汁雞丁</v>
      </c>
      <c r="E18" s="755" t="str">
        <f>第4週!B12</f>
        <v>冬瓜燜肉(煮)</v>
      </c>
      <c r="F18" s="745" t="str">
        <f>第4週!B17</f>
        <v>有機蔬菜</v>
      </c>
      <c r="G18" s="748" t="str">
        <f>第4週!B22</f>
        <v>大黃瓜排骨湯</v>
      </c>
      <c r="H18" s="135"/>
      <c r="I18" s="234">
        <f>第4週!D30</f>
        <v>5.0429184549356219</v>
      </c>
      <c r="J18" s="168">
        <f>第4週!D31</f>
        <v>2.8299271460247071</v>
      </c>
      <c r="K18" s="168">
        <f>第4週!D32</f>
        <v>1.8864745011086475</v>
      </c>
      <c r="L18" s="169">
        <v>2.5</v>
      </c>
      <c r="M18" s="113"/>
      <c r="N18" s="113"/>
      <c r="O18" s="117">
        <f>第4週!D36</f>
        <v>724.91069032506277</v>
      </c>
      <c r="P18" s="52"/>
    </row>
    <row r="19" spans="1:35" s="16" customFormat="1" ht="32.1" customHeight="1">
      <c r="A19" s="248" t="s">
        <v>265</v>
      </c>
      <c r="B19" s="712" t="s">
        <v>47</v>
      </c>
      <c r="C19" s="756" t="str">
        <f>第4週!I5</f>
        <v>麵食</v>
      </c>
      <c r="D19" s="745" t="str">
        <f>第4週!I7</f>
        <v>鮮蔬炒麵</v>
      </c>
      <c r="E19" s="747" t="str">
        <f>第4週!I17</f>
        <v>紅燒雞丁</v>
      </c>
      <c r="F19" s="747" t="str">
        <f>第4週!I22</f>
        <v>黑輪蘿蔔湯</v>
      </c>
      <c r="G19" s="748" t="str">
        <f>第4週!J28</f>
        <v>牛奶</v>
      </c>
      <c r="H19" s="133" t="str">
        <f>第4週!J27</f>
        <v>水果</v>
      </c>
      <c r="I19" s="231">
        <f>第4週!K30</f>
        <v>6.1437822122373458</v>
      </c>
      <c r="J19" s="169">
        <f>第4週!K31</f>
        <v>3.2917933130699089</v>
      </c>
      <c r="K19" s="169">
        <f>第4週!K32</f>
        <v>1.3710453283996296</v>
      </c>
      <c r="L19" s="169">
        <v>2.5</v>
      </c>
      <c r="M19" s="72"/>
      <c r="N19" s="155"/>
      <c r="O19" s="112">
        <f>第4週!K36</f>
        <v>1003.7253865468481</v>
      </c>
      <c r="P19" s="22"/>
    </row>
    <row r="20" spans="1:35" s="17" customFormat="1" ht="32.1" customHeight="1">
      <c r="A20" s="171" t="s">
        <v>266</v>
      </c>
      <c r="B20" s="712" t="s">
        <v>48</v>
      </c>
      <c r="C20" s="713" t="str">
        <f>第4週!P5</f>
        <v>糙米飯</v>
      </c>
      <c r="D20" s="751" t="str">
        <f>第4週!P7</f>
        <v>三杯雞</v>
      </c>
      <c r="E20" s="751" t="str">
        <f>第4週!P12</f>
        <v>玉米炒蛋(炒)</v>
      </c>
      <c r="F20" s="753" t="str">
        <f>第4週!P17</f>
        <v>有機蔬菜</v>
      </c>
      <c r="G20" s="714" t="str">
        <f>第4週!P22</f>
        <v>味噌豆腐湯</v>
      </c>
      <c r="H20" s="133" t="str">
        <f>第4週!Q28</f>
        <v>豆奶</v>
      </c>
      <c r="I20" s="231">
        <f>第4週!R30</f>
        <v>6.0823777169012772</v>
      </c>
      <c r="J20" s="167">
        <f>第4週!R31</f>
        <v>2.6014963297571989</v>
      </c>
      <c r="K20" s="167">
        <f>第4週!R32</f>
        <v>1.2256193965101707</v>
      </c>
      <c r="L20" s="167">
        <v>2.5</v>
      </c>
      <c r="M20" s="158"/>
      <c r="N20" s="159"/>
      <c r="O20" s="112">
        <f>第4週!R36</f>
        <v>764.01914982763356</v>
      </c>
      <c r="P20" s="54"/>
      <c r="Q20" s="91"/>
      <c r="R20" s="91"/>
    </row>
    <row r="21" spans="1:35" s="19" customFormat="1" ht="32.1" customHeight="1">
      <c r="A21" s="248" t="s">
        <v>267</v>
      </c>
      <c r="B21" s="712" t="s">
        <v>66</v>
      </c>
      <c r="C21" s="753" t="str">
        <f>第4週!W5</f>
        <v>糙米飯</v>
      </c>
      <c r="D21" s="714" t="str">
        <f>第4週!W7</f>
        <v>豆鼓肉片(炒)</v>
      </c>
      <c r="E21" s="714" t="str">
        <f>第4週!W12</f>
        <v>蕃茄蛋豆腐（煮）</v>
      </c>
      <c r="F21" s="714" t="str">
        <f>第4週!W17</f>
        <v>有機蔬菜</v>
      </c>
      <c r="G21" s="715" t="str">
        <f>第4週!W22</f>
        <v>冬瓜雞肉湯</v>
      </c>
      <c r="H21" s="133"/>
      <c r="I21" s="231">
        <f>第4週!Y30</f>
        <v>5.0429184549356219</v>
      </c>
      <c r="J21" s="165">
        <f>第4週!Y31</f>
        <v>3.221972190539625</v>
      </c>
      <c r="K21" s="165">
        <f>第4週!Y32</f>
        <v>1.7374393078100996</v>
      </c>
      <c r="L21" s="167">
        <v>2.5</v>
      </c>
      <c r="M21" s="118"/>
      <c r="N21" s="116"/>
      <c r="O21" s="112">
        <f>第4週!Y36</f>
        <v>750.58818883121785</v>
      </c>
      <c r="P21" s="92"/>
    </row>
    <row r="22" spans="1:35" s="19" customFormat="1" ht="32.1" customHeight="1" thickBot="1">
      <c r="A22" s="757" t="s">
        <v>268</v>
      </c>
      <c r="B22" s="736" t="s">
        <v>67</v>
      </c>
      <c r="C22" s="758" t="str">
        <f>第4週!AD5</f>
        <v>糙米飯</v>
      </c>
      <c r="D22" s="737" t="str">
        <f>第4週!AD7</f>
        <v>香酥雞翅(炸)</v>
      </c>
      <c r="E22" s="737" t="str">
        <f>第4週!AD12</f>
        <v>螞蟻上樹</v>
      </c>
      <c r="F22" s="737" t="str">
        <f>第4週!AD17</f>
        <v>有機蔬菜</v>
      </c>
      <c r="G22" s="759" t="str">
        <f>第4週!AD22</f>
        <v>玉米濃湯</v>
      </c>
      <c r="H22" s="738"/>
      <c r="I22" s="739">
        <f>第4週!AF30</f>
        <v>6.3417249340490063</v>
      </c>
      <c r="J22" s="760">
        <f>第4週!AF31</f>
        <v>2.7554488989271602</v>
      </c>
      <c r="K22" s="760">
        <f>第4週!AF32</f>
        <v>1.3669237443362579</v>
      </c>
      <c r="L22" s="740">
        <v>2.5</v>
      </c>
      <c r="M22" s="761"/>
      <c r="N22" s="741"/>
      <c r="O22" s="742">
        <f>第4週!AF36</f>
        <v>684.75250641137393</v>
      </c>
      <c r="P22" s="92"/>
    </row>
    <row r="23" spans="1:35" s="19" customFormat="1" ht="32.1" customHeight="1" thickTop="1" thickBot="1">
      <c r="A23" s="772" t="s">
        <v>269</v>
      </c>
      <c r="B23" s="773" t="s">
        <v>49</v>
      </c>
      <c r="C23" s="774" t="str">
        <f>第5週!B5</f>
        <v>糙米飯</v>
      </c>
      <c r="D23" s="750" t="str">
        <f>第5週!B7</f>
        <v>蔥油雞（蒸）</v>
      </c>
      <c r="E23" s="775" t="str">
        <f>第5週!B12</f>
        <v>麻婆豆腐</v>
      </c>
      <c r="F23" s="776" t="str">
        <f>第5週!B17</f>
        <v>有機蔬菜</v>
      </c>
      <c r="G23" s="777" t="str">
        <f>第5週!B22</f>
        <v>關東煮湯</v>
      </c>
      <c r="H23" s="778"/>
      <c r="I23" s="779">
        <f>第5週!D30</f>
        <v>5.2546831608179749</v>
      </c>
      <c r="J23" s="780">
        <f>第5週!D31</f>
        <v>3.1571428571428575</v>
      </c>
      <c r="K23" s="780">
        <f>第5週!D32</f>
        <v>1.2669237443362575</v>
      </c>
      <c r="L23" s="780">
        <v>2.5</v>
      </c>
      <c r="M23" s="781"/>
      <c r="N23" s="781"/>
      <c r="O23" s="782">
        <f>第5週!D36</f>
        <v>748.78662915137897</v>
      </c>
      <c r="P23" s="92"/>
    </row>
    <row r="24" spans="1:35" s="31" customFormat="1" ht="25.5" customHeight="1">
      <c r="A24" s="916" t="s">
        <v>283</v>
      </c>
      <c r="B24" s="916"/>
      <c r="C24" s="916"/>
      <c r="D24" s="916" t="s">
        <v>272</v>
      </c>
      <c r="E24" s="916"/>
      <c r="F24" s="32"/>
      <c r="G24" s="39" t="s">
        <v>273</v>
      </c>
      <c r="H24" s="32" t="s">
        <v>274</v>
      </c>
      <c r="I24" s="32"/>
      <c r="J24" s="39" t="s">
        <v>275</v>
      </c>
      <c r="K24" s="32"/>
      <c r="L24" s="32"/>
      <c r="M24" s="32"/>
      <c r="N24" s="32"/>
      <c r="O24" s="32"/>
      <c r="V24" s="32"/>
      <c r="W24" s="32"/>
      <c r="X24" s="19"/>
      <c r="Y24" s="79"/>
      <c r="Z24" s="79"/>
      <c r="AA24" s="600"/>
      <c r="AB24" s="32"/>
      <c r="AF24" s="599"/>
      <c r="AG24" s="3"/>
      <c r="AH24" s="3"/>
      <c r="AI24" s="3"/>
    </row>
    <row r="25" spans="1:35" s="33" customFormat="1" ht="19.5">
      <c r="A25" s="910" t="s">
        <v>276</v>
      </c>
      <c r="B25" s="910"/>
      <c r="C25" s="910"/>
      <c r="D25" s="910"/>
      <c r="E25" s="910"/>
      <c r="F25" s="910"/>
      <c r="G25" s="910"/>
      <c r="H25" s="910"/>
      <c r="I25" s="50"/>
      <c r="J25" s="50"/>
      <c r="K25" s="50"/>
      <c r="L25" s="50"/>
      <c r="M25" s="50"/>
      <c r="N25" s="50"/>
      <c r="O25" s="48"/>
      <c r="V25" s="48"/>
      <c r="W25" s="48"/>
      <c r="X25" s="48"/>
      <c r="Y25" s="106"/>
      <c r="Z25" s="122"/>
      <c r="AA25" s="110"/>
      <c r="AB25" s="110"/>
      <c r="AC25" s="598"/>
      <c r="AD25" s="79"/>
      <c r="AE25" s="79"/>
      <c r="AF25" s="599"/>
      <c r="AG25" s="3"/>
      <c r="AH25" s="3"/>
      <c r="AI25" s="3"/>
    </row>
    <row r="26" spans="1:35" s="35" customFormat="1" ht="19.5" customHeight="1">
      <c r="A26" s="915" t="s">
        <v>277</v>
      </c>
      <c r="B26" s="915"/>
      <c r="C26" s="915"/>
      <c r="D26" s="915"/>
      <c r="E26" s="915"/>
      <c r="F26" s="915"/>
      <c r="G26" s="915"/>
      <c r="H26" s="915"/>
      <c r="I26" s="915"/>
      <c r="J26" s="915"/>
      <c r="K26" s="915"/>
      <c r="L26" s="915"/>
      <c r="M26" s="915"/>
      <c r="N26" s="915"/>
      <c r="O26" s="915"/>
      <c r="P26" s="34"/>
      <c r="V26" s="34"/>
      <c r="W26" s="34"/>
      <c r="X26" s="34"/>
      <c r="Y26" s="106"/>
      <c r="Z26" s="122"/>
      <c r="AA26" s="110"/>
      <c r="AB26" s="110"/>
      <c r="AC26" s="598"/>
      <c r="AD26" s="49"/>
      <c r="AE26" s="83"/>
      <c r="AF26" s="599"/>
      <c r="AG26" s="3"/>
      <c r="AH26" s="3"/>
      <c r="AI26" s="3"/>
    </row>
    <row r="27" spans="1:35" s="35" customFormat="1" ht="19.5">
      <c r="A27" s="51" t="s">
        <v>278</v>
      </c>
      <c r="B27" s="51"/>
      <c r="C27" s="51"/>
      <c r="D27" s="34"/>
      <c r="E27" s="37"/>
      <c r="F27" s="37"/>
      <c r="G27" s="37"/>
      <c r="H27" s="51"/>
      <c r="I27" s="37"/>
      <c r="J27" s="37"/>
      <c r="K27" s="37"/>
      <c r="L27" s="37"/>
      <c r="M27" s="37"/>
      <c r="N27" s="38"/>
      <c r="O27" s="34"/>
      <c r="P27" s="34"/>
      <c r="Y27" s="106"/>
      <c r="Z27" s="106"/>
      <c r="AA27" s="84"/>
      <c r="AB27" s="600"/>
      <c r="AC27" s="600"/>
      <c r="AD27" s="106"/>
      <c r="AE27" s="599"/>
      <c r="AF27" s="599"/>
      <c r="AG27" s="3"/>
      <c r="AH27" s="3"/>
      <c r="AI27" s="3"/>
    </row>
    <row r="28" spans="1:35" s="124" customFormat="1" ht="33" customHeight="1">
      <c r="A28" s="123"/>
      <c r="B28" s="39"/>
      <c r="C28" s="39"/>
      <c r="D28" s="39"/>
      <c r="E28" s="39"/>
      <c r="F28" s="39"/>
      <c r="G28" s="39"/>
      <c r="I28" s="38"/>
      <c r="J28" s="125"/>
      <c r="K28" s="125"/>
      <c r="L28" s="125"/>
      <c r="M28" s="126"/>
      <c r="N28" s="126"/>
      <c r="O28" s="38"/>
    </row>
    <row r="29" spans="1:35" s="19" customFormat="1">
      <c r="A29" s="26"/>
      <c r="B29" s="18"/>
      <c r="C29" s="13"/>
      <c r="D29" s="13"/>
      <c r="E29" s="18"/>
      <c r="F29" s="18"/>
      <c r="G29" s="18"/>
      <c r="H29" s="18"/>
      <c r="I29" s="121"/>
      <c r="J29" s="40"/>
      <c r="K29" s="40"/>
      <c r="L29" s="40"/>
      <c r="M29" s="40"/>
      <c r="N29" s="40"/>
      <c r="O29" s="40"/>
      <c r="P29" s="92"/>
    </row>
    <row r="30" spans="1:35" s="19" customFormat="1" ht="25.5">
      <c r="A30" s="26"/>
      <c r="B30" s="18"/>
      <c r="C30" s="39"/>
      <c r="D30" s="80"/>
      <c r="E30" s="39"/>
      <c r="F30" s="39"/>
      <c r="G30" s="39"/>
      <c r="H30" s="39"/>
      <c r="I30" s="121"/>
      <c r="J30" s="37"/>
      <c r="K30" s="18"/>
      <c r="L30" s="18"/>
      <c r="M30" s="37"/>
      <c r="N30" s="37"/>
      <c r="O30" s="22"/>
      <c r="P30" s="22"/>
    </row>
    <row r="31" spans="1:35" s="19" customFormat="1" ht="19.5" customHeight="1">
      <c r="A31" s="26"/>
      <c r="B31" s="18"/>
      <c r="C31" s="13"/>
      <c r="D31" s="13"/>
      <c r="E31" s="18"/>
      <c r="F31" s="18"/>
      <c r="G31" s="18"/>
      <c r="H31" s="18"/>
      <c r="I31" s="40"/>
      <c r="J31" s="40"/>
      <c r="K31" s="40"/>
      <c r="L31" s="40"/>
      <c r="M31" s="40"/>
      <c r="N31" s="40"/>
      <c r="O31" s="40"/>
      <c r="P31" s="92"/>
    </row>
    <row r="32" spans="1:35" s="16" customFormat="1" ht="25.5">
      <c r="A32" s="25"/>
      <c r="B32" s="12"/>
      <c r="C32" s="28"/>
      <c r="D32" s="39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Q32" s="28"/>
      <c r="R32" s="28"/>
      <c r="S32" s="28"/>
      <c r="T32" s="28"/>
      <c r="U32" s="28"/>
    </row>
    <row r="33" spans="1:18" s="16" customFormat="1" ht="33" customHeight="1">
      <c r="A33" s="25"/>
      <c r="B33" s="12"/>
      <c r="C33" s="28"/>
      <c r="D33" s="28"/>
      <c r="E33" s="65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16" customFormat="1" ht="21.75" customHeight="1">
      <c r="A34" s="25"/>
      <c r="B34" s="12"/>
      <c r="C34" s="53"/>
      <c r="D34" s="53"/>
      <c r="E34" s="66"/>
      <c r="F34" s="53"/>
      <c r="G34" s="53"/>
      <c r="I34" s="18"/>
      <c r="J34" s="18"/>
      <c r="K34" s="18"/>
      <c r="L34" s="18"/>
      <c r="M34" s="18"/>
      <c r="N34" s="18"/>
      <c r="O34" s="22"/>
    </row>
    <row r="35" spans="1:18" s="16" customFormat="1" ht="24.6" customHeight="1">
      <c r="A35" s="25"/>
      <c r="B35" s="12"/>
      <c r="C35" s="18"/>
      <c r="D35" s="18"/>
      <c r="E35" s="64"/>
      <c r="F35" s="18"/>
      <c r="G35" s="18"/>
      <c r="I35" s="18"/>
      <c r="J35" s="18"/>
      <c r="K35" s="18"/>
      <c r="L35" s="18"/>
      <c r="M35" s="18"/>
      <c r="N35" s="18"/>
      <c r="O35" s="22"/>
    </row>
    <row r="36" spans="1:18" s="15" customFormat="1" ht="24.6" customHeight="1">
      <c r="A36" s="25"/>
      <c r="E36" s="55"/>
      <c r="Q36" s="16"/>
      <c r="R36" s="16"/>
    </row>
    <row r="37" spans="1:18" s="15" customFormat="1" ht="24.6" customHeight="1">
      <c r="A37" s="25"/>
      <c r="E37" s="55"/>
      <c r="Q37" s="16"/>
      <c r="R37" s="16"/>
    </row>
    <row r="38" spans="1:18" s="15" customFormat="1" ht="24.6" customHeight="1">
      <c r="A38" s="25"/>
      <c r="B38" s="12"/>
      <c r="C38" s="11"/>
      <c r="D38" s="11"/>
      <c r="E38" s="67"/>
      <c r="F38" s="11"/>
      <c r="G38" s="11"/>
      <c r="H38" s="16"/>
      <c r="I38" s="18"/>
      <c r="J38" s="18"/>
      <c r="K38" s="18"/>
      <c r="L38" s="18"/>
      <c r="M38" s="18"/>
      <c r="N38" s="18"/>
      <c r="O38" s="22"/>
      <c r="Q38" s="16"/>
      <c r="R38" s="16"/>
    </row>
    <row r="39" spans="1:18" ht="16.5" customHeight="1">
      <c r="A39" s="26"/>
      <c r="B39" s="16"/>
      <c r="C39" s="13"/>
      <c r="D39" s="13"/>
      <c r="E39" s="64"/>
      <c r="F39" s="18"/>
      <c r="G39" s="18"/>
      <c r="H39" s="17"/>
      <c r="I39" s="18"/>
      <c r="J39" s="18"/>
      <c r="K39" s="18"/>
      <c r="L39" s="18"/>
      <c r="M39" s="18"/>
      <c r="N39" s="18"/>
      <c r="O39" s="22"/>
      <c r="Q39" s="19"/>
      <c r="R39" s="19"/>
    </row>
    <row r="43" spans="1:18" s="15" customFormat="1" ht="33.75" customHeight="1">
      <c r="A43" s="24"/>
      <c r="C43" s="24"/>
      <c r="D43" s="24"/>
      <c r="E43" s="63"/>
      <c r="F43" s="24"/>
      <c r="G43" s="24"/>
      <c r="I43" s="24"/>
      <c r="J43" s="24"/>
      <c r="K43" s="24"/>
      <c r="L43" s="24"/>
      <c r="M43" s="24"/>
      <c r="N43" s="24"/>
      <c r="O43" s="24"/>
    </row>
  </sheetData>
  <mergeCells count="6">
    <mergeCell ref="A25:H25"/>
    <mergeCell ref="A1:O1"/>
    <mergeCell ref="D2:F2"/>
    <mergeCell ref="A26:O26"/>
    <mergeCell ref="D24:E24"/>
    <mergeCell ref="A24:C24"/>
  </mergeCells>
  <phoneticPr fontId="1" type="noConversion"/>
  <printOptions horizontalCentered="1" verticalCentered="1"/>
  <pageMargins left="0" right="0" top="0" bottom="0" header="0" footer="0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6"/>
  <sheetViews>
    <sheetView zoomScale="80" zoomScaleNormal="80" workbookViewId="0">
      <selection activeCell="Q23" sqref="Q23"/>
    </sheetView>
  </sheetViews>
  <sheetFormatPr defaultRowHeight="16.5"/>
  <cols>
    <col min="1" max="1" width="9" style="3"/>
    <col min="2" max="2" width="9.625" style="3" customWidth="1"/>
    <col min="3" max="3" width="10.625" style="3" customWidth="1"/>
    <col min="4" max="4" width="8.375" style="3" customWidth="1"/>
    <col min="5" max="5" width="5.625" style="3" customWidth="1"/>
    <col min="6" max="7" width="5.625" style="3" hidden="1" customWidth="1"/>
    <col min="8" max="8" width="5.625" style="194" hidden="1" customWidth="1"/>
    <col min="9" max="9" width="9.625" style="3" customWidth="1"/>
    <col min="10" max="10" width="10.625" style="4" customWidth="1"/>
    <col min="11" max="11" width="8.375" style="3" customWidth="1"/>
    <col min="12" max="12" width="5.625" style="3" customWidth="1"/>
    <col min="13" max="13" width="0.125" style="3" customWidth="1"/>
    <col min="14" max="14" width="5.625" style="3" hidden="1" customWidth="1"/>
    <col min="15" max="15" width="5.625" style="194" hidden="1" customWidth="1"/>
    <col min="16" max="16" width="8.375" style="3" customWidth="1"/>
    <col min="17" max="17" width="9.875" style="4" customWidth="1"/>
    <col min="18" max="18" width="8.375" style="3" customWidth="1"/>
    <col min="19" max="19" width="5.625" style="212" customWidth="1"/>
    <col min="20" max="22" width="5.625" style="3" hidden="1" customWidth="1"/>
    <col min="23" max="23" width="9.625" style="3" customWidth="1"/>
    <col min="24" max="24" width="10.625" style="3" customWidth="1"/>
    <col min="25" max="25" width="8.375" style="3" customWidth="1"/>
    <col min="26" max="26" width="5.625" style="212" customWidth="1"/>
    <col min="27" max="27" width="0.125" style="3" customWidth="1"/>
    <col min="28" max="29" width="5.625" style="3" hidden="1" customWidth="1"/>
    <col min="30" max="30" width="9.625" style="3" customWidth="1"/>
    <col min="31" max="31" width="10.625" style="3" customWidth="1"/>
    <col min="32" max="32" width="8.375" style="3" customWidth="1"/>
    <col min="33" max="33" width="5.625" style="212" customWidth="1"/>
    <col min="34" max="36" width="5.625" style="3" hidden="1" customWidth="1"/>
    <col min="37" max="16384" width="9" style="3"/>
  </cols>
  <sheetData>
    <row r="1" spans="1:62" ht="21" customHeight="1">
      <c r="A1" s="939" t="s">
        <v>229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939"/>
      <c r="R1" s="939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  <c r="AH1" s="939"/>
      <c r="AI1" s="939"/>
      <c r="AJ1" s="939"/>
      <c r="AK1" s="127"/>
      <c r="AL1" s="127"/>
      <c r="AM1" s="127"/>
      <c r="AN1" s="127"/>
      <c r="AR1" s="771"/>
      <c r="AS1" s="771"/>
      <c r="AT1" s="771"/>
      <c r="AU1" s="771"/>
      <c r="AV1" s="771"/>
      <c r="AW1" s="771"/>
      <c r="AX1" s="771"/>
      <c r="AY1" s="771"/>
      <c r="AZ1" s="771"/>
      <c r="BA1" s="771"/>
      <c r="BB1" s="771"/>
      <c r="BC1" s="771"/>
      <c r="BD1" s="771"/>
      <c r="BE1" s="771"/>
      <c r="BF1" s="771"/>
      <c r="BG1" s="771"/>
      <c r="BH1" s="771"/>
      <c r="BI1" s="771"/>
      <c r="BJ1" s="771"/>
    </row>
    <row r="2" spans="1:62" s="1" customFormat="1" ht="21" customHeight="1" thickBot="1">
      <c r="A2" s="993" t="s">
        <v>366</v>
      </c>
      <c r="B2" s="993"/>
      <c r="C2" s="806"/>
      <c r="H2" s="806" t="s">
        <v>80</v>
      </c>
      <c r="I2" s="806"/>
      <c r="J2" s="807" t="s">
        <v>79</v>
      </c>
      <c r="K2" s="806"/>
      <c r="O2" s="808"/>
      <c r="P2" s="806"/>
      <c r="Q2" s="806"/>
      <c r="R2" s="806"/>
      <c r="S2" s="809" t="s">
        <v>281</v>
      </c>
      <c r="T2" s="1" t="s">
        <v>63</v>
      </c>
      <c r="W2" s="810"/>
      <c r="X2" s="810"/>
      <c r="Y2" s="810"/>
      <c r="Z2" s="809"/>
      <c r="AD2" s="940"/>
      <c r="AE2" s="940"/>
      <c r="AF2" s="940"/>
      <c r="AG2" s="809"/>
      <c r="AK2" s="129"/>
      <c r="AL2" s="129"/>
      <c r="AM2" s="811"/>
      <c r="AN2" s="129"/>
      <c r="AO2" s="2"/>
      <c r="AP2" s="129"/>
      <c r="AQ2" s="129"/>
      <c r="AR2" s="129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</row>
    <row r="3" spans="1:62" s="120" customFormat="1" ht="24" customHeight="1" thickBot="1">
      <c r="A3" s="800" t="s">
        <v>50</v>
      </c>
      <c r="B3" s="943">
        <v>45963</v>
      </c>
      <c r="C3" s="948"/>
      <c r="D3" s="949" t="s">
        <v>87</v>
      </c>
      <c r="E3" s="946"/>
      <c r="F3" s="946"/>
      <c r="G3" s="946"/>
      <c r="H3" s="947"/>
      <c r="I3" s="943">
        <v>45964</v>
      </c>
      <c r="J3" s="948"/>
      <c r="K3" s="949" t="s">
        <v>88</v>
      </c>
      <c r="L3" s="946"/>
      <c r="M3" s="946"/>
      <c r="N3" s="946"/>
      <c r="O3" s="947"/>
      <c r="P3" s="943">
        <v>46330</v>
      </c>
      <c r="Q3" s="944"/>
      <c r="R3" s="945" t="s">
        <v>52</v>
      </c>
      <c r="S3" s="946"/>
      <c r="T3" s="946"/>
      <c r="U3" s="946"/>
      <c r="V3" s="947"/>
      <c r="W3" s="943">
        <v>45966</v>
      </c>
      <c r="X3" s="948"/>
      <c r="Y3" s="949" t="s">
        <v>76</v>
      </c>
      <c r="Z3" s="946"/>
      <c r="AA3" s="946"/>
      <c r="AB3" s="946"/>
      <c r="AC3" s="946"/>
      <c r="AD3" s="943">
        <v>45967</v>
      </c>
      <c r="AE3" s="948"/>
      <c r="AF3" s="949" t="s">
        <v>23</v>
      </c>
      <c r="AG3" s="946"/>
      <c r="AH3" s="946"/>
      <c r="AI3" s="946"/>
      <c r="AJ3" s="947"/>
      <c r="AK3" s="243"/>
      <c r="AL3" s="243"/>
      <c r="AM3" s="44"/>
      <c r="AN3" s="44"/>
      <c r="AO3" s="796"/>
      <c r="AP3" s="796"/>
      <c r="AQ3" s="796"/>
      <c r="AR3" s="799"/>
      <c r="AS3" s="799"/>
    </row>
    <row r="4" spans="1:62" s="4" customFormat="1" ht="18" customHeight="1">
      <c r="A4" s="801" t="s">
        <v>18</v>
      </c>
      <c r="B4" s="464" t="s">
        <v>34</v>
      </c>
      <c r="C4" s="322" t="s">
        <v>24</v>
      </c>
      <c r="D4" s="322" t="s">
        <v>83</v>
      </c>
      <c r="E4" s="465" t="s">
        <v>36</v>
      </c>
      <c r="F4" s="322" t="s">
        <v>58</v>
      </c>
      <c r="G4" s="322" t="s">
        <v>59</v>
      </c>
      <c r="H4" s="466" t="s">
        <v>60</v>
      </c>
      <c r="I4" s="464" t="s">
        <v>34</v>
      </c>
      <c r="J4" s="322" t="s">
        <v>24</v>
      </c>
      <c r="K4" s="322" t="s">
        <v>83</v>
      </c>
      <c r="L4" s="465" t="s">
        <v>36</v>
      </c>
      <c r="M4" s="322" t="s">
        <v>58</v>
      </c>
      <c r="N4" s="322" t="s">
        <v>59</v>
      </c>
      <c r="O4" s="466" t="s">
        <v>60</v>
      </c>
      <c r="P4" s="464" t="s">
        <v>34</v>
      </c>
      <c r="Q4" s="322" t="s">
        <v>24</v>
      </c>
      <c r="R4" s="322" t="s">
        <v>83</v>
      </c>
      <c r="S4" s="465" t="s">
        <v>82</v>
      </c>
      <c r="T4" s="322" t="s">
        <v>58</v>
      </c>
      <c r="U4" s="322" t="s">
        <v>59</v>
      </c>
      <c r="V4" s="466" t="s">
        <v>60</v>
      </c>
      <c r="W4" s="464" t="s">
        <v>34</v>
      </c>
      <c r="X4" s="322" t="s">
        <v>24</v>
      </c>
      <c r="Y4" s="467" t="s">
        <v>83</v>
      </c>
      <c r="Z4" s="380" t="s">
        <v>36</v>
      </c>
      <c r="AA4" s="391" t="s">
        <v>58</v>
      </c>
      <c r="AB4" s="323" t="s">
        <v>59</v>
      </c>
      <c r="AC4" s="323" t="s">
        <v>60</v>
      </c>
      <c r="AD4" s="321" t="s">
        <v>34</v>
      </c>
      <c r="AE4" s="322" t="s">
        <v>24</v>
      </c>
      <c r="AF4" s="322" t="s">
        <v>83</v>
      </c>
      <c r="AG4" s="683" t="s">
        <v>36</v>
      </c>
      <c r="AH4" s="391" t="s">
        <v>58</v>
      </c>
      <c r="AI4" s="323" t="s">
        <v>59</v>
      </c>
      <c r="AJ4" s="324" t="s">
        <v>60</v>
      </c>
      <c r="AL4" s="786"/>
      <c r="AM4" s="601"/>
      <c r="AN4" s="182"/>
      <c r="AO4" s="182"/>
      <c r="AP4" s="149"/>
      <c r="AQ4" s="149"/>
      <c r="AR4" s="149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</row>
    <row r="5" spans="1:62" s="132" customFormat="1" ht="18" customHeight="1">
      <c r="A5" s="941" t="s">
        <v>3</v>
      </c>
      <c r="B5" s="954" t="s">
        <v>22</v>
      </c>
      <c r="C5" s="337" t="s">
        <v>68</v>
      </c>
      <c r="D5" s="340">
        <v>80</v>
      </c>
      <c r="E5" s="340"/>
      <c r="F5" s="326">
        <f>D5/20</f>
        <v>4</v>
      </c>
      <c r="G5" s="325"/>
      <c r="H5" s="468"/>
      <c r="I5" s="954" t="s">
        <v>122</v>
      </c>
      <c r="J5" s="337" t="s">
        <v>68</v>
      </c>
      <c r="K5" s="340">
        <v>90</v>
      </c>
      <c r="L5" s="325"/>
      <c r="M5" s="325">
        <f>K5/20</f>
        <v>4.5</v>
      </c>
      <c r="N5" s="325"/>
      <c r="O5" s="468"/>
      <c r="P5" s="937" t="s">
        <v>22</v>
      </c>
      <c r="Q5" s="325" t="s">
        <v>68</v>
      </c>
      <c r="R5" s="340">
        <v>80</v>
      </c>
      <c r="S5" s="340"/>
      <c r="T5" s="326">
        <f>R5/20</f>
        <v>4</v>
      </c>
      <c r="U5" s="325"/>
      <c r="V5" s="327"/>
      <c r="W5" s="937" t="s">
        <v>22</v>
      </c>
      <c r="X5" s="325" t="s">
        <v>68</v>
      </c>
      <c r="Y5" s="340">
        <f t="shared" ref="Y5:Y6" si="0">Z5*1000/466</f>
        <v>79.399141630901283</v>
      </c>
      <c r="Z5" s="340">
        <v>37</v>
      </c>
      <c r="AA5" s="326">
        <f>Y5/20</f>
        <v>3.969957081545064</v>
      </c>
      <c r="AB5" s="541"/>
      <c r="AC5" s="548"/>
      <c r="AD5" s="937" t="s">
        <v>22</v>
      </c>
      <c r="AE5" s="325" t="s">
        <v>68</v>
      </c>
      <c r="AF5" s="340">
        <f t="shared" ref="AF5:AF6" si="1">AG5*1000/466</f>
        <v>79.399141630901283</v>
      </c>
      <c r="AG5" s="685">
        <v>37</v>
      </c>
      <c r="AH5" s="326">
        <f>AF5/20</f>
        <v>3.969957081545064</v>
      </c>
      <c r="AI5" s="325"/>
      <c r="AJ5" s="327"/>
      <c r="AL5" s="111"/>
      <c r="AM5" s="601"/>
      <c r="AN5" s="182"/>
      <c r="AO5" s="182"/>
      <c r="AP5" s="149"/>
      <c r="AQ5" s="149"/>
      <c r="AR5" s="149"/>
      <c r="AS5" s="111"/>
    </row>
    <row r="6" spans="1:62" s="132" customFormat="1" ht="18" customHeight="1">
      <c r="A6" s="942"/>
      <c r="B6" s="955"/>
      <c r="C6" s="337" t="s">
        <v>57</v>
      </c>
      <c r="D6" s="340">
        <v>20</v>
      </c>
      <c r="E6" s="340"/>
      <c r="F6" s="326">
        <f>D6/20</f>
        <v>1</v>
      </c>
      <c r="G6" s="325"/>
      <c r="H6" s="468"/>
      <c r="I6" s="955"/>
      <c r="J6" s="337"/>
      <c r="K6" s="570"/>
      <c r="L6" s="325"/>
      <c r="M6" s="325"/>
      <c r="N6" s="325"/>
      <c r="O6" s="468"/>
      <c r="P6" s="938"/>
      <c r="Q6" s="325" t="s">
        <v>57</v>
      </c>
      <c r="R6" s="340">
        <v>20</v>
      </c>
      <c r="S6" s="340"/>
      <c r="T6" s="326">
        <f>R6/20</f>
        <v>1</v>
      </c>
      <c r="U6" s="325"/>
      <c r="V6" s="327"/>
      <c r="W6" s="938"/>
      <c r="X6" s="325" t="s">
        <v>57</v>
      </c>
      <c r="Y6" s="340">
        <f t="shared" si="0"/>
        <v>21.459227467811157</v>
      </c>
      <c r="Z6" s="340">
        <v>10</v>
      </c>
      <c r="AA6" s="326">
        <f>Y6/20</f>
        <v>1.0729613733905579</v>
      </c>
      <c r="AB6" s="541"/>
      <c r="AC6" s="548"/>
      <c r="AD6" s="938"/>
      <c r="AE6" s="325" t="s">
        <v>57</v>
      </c>
      <c r="AF6" s="340">
        <f t="shared" si="1"/>
        <v>21.459227467811157</v>
      </c>
      <c r="AG6" s="684">
        <v>10</v>
      </c>
      <c r="AH6" s="326">
        <f>AF6/20</f>
        <v>1.0729613733905579</v>
      </c>
      <c r="AI6" s="325"/>
      <c r="AJ6" s="327"/>
      <c r="AL6" s="111"/>
      <c r="AM6" s="601"/>
      <c r="AN6" s="995"/>
      <c r="AO6" s="606"/>
      <c r="AP6" s="607"/>
      <c r="AQ6" s="608"/>
      <c r="AR6" s="149"/>
      <c r="AS6" s="111"/>
      <c r="AT6" s="111"/>
      <c r="AU6" s="111"/>
      <c r="AV6" s="111"/>
      <c r="AW6" s="111"/>
      <c r="AX6" s="111"/>
      <c r="AY6" s="111"/>
      <c r="AZ6" s="111"/>
      <c r="BA6" s="111"/>
      <c r="BB6" s="111"/>
    </row>
    <row r="7" spans="1:62" s="132" customFormat="1" ht="18" customHeight="1">
      <c r="A7" s="941" t="s">
        <v>19</v>
      </c>
      <c r="B7" s="959" t="s">
        <v>117</v>
      </c>
      <c r="C7" s="93" t="s">
        <v>161</v>
      </c>
      <c r="D7" s="340">
        <f>E7*1000/451</f>
        <v>86.474501108647445</v>
      </c>
      <c r="E7" s="325">
        <v>39</v>
      </c>
      <c r="F7" s="329"/>
      <c r="G7" s="333">
        <f>D7*0.8/35</f>
        <v>1.9765600253405129</v>
      </c>
      <c r="H7" s="468"/>
      <c r="I7" s="959" t="s">
        <v>228</v>
      </c>
      <c r="J7" s="470" t="s">
        <v>78</v>
      </c>
      <c r="K7" s="340">
        <f>L7*1000/451</f>
        <v>26.607538802660756</v>
      </c>
      <c r="L7" s="471">
        <v>12</v>
      </c>
      <c r="M7" s="333"/>
      <c r="N7" s="333"/>
      <c r="O7" s="468">
        <f>K7/100</f>
        <v>0.26607538802660757</v>
      </c>
      <c r="P7" s="917" t="s">
        <v>358</v>
      </c>
      <c r="Q7" s="510" t="s">
        <v>360</v>
      </c>
      <c r="R7" s="340">
        <f>S7*1000/451</f>
        <v>84.257206208425714</v>
      </c>
      <c r="S7" s="512">
        <v>38</v>
      </c>
      <c r="T7" s="472"/>
      <c r="U7" s="333">
        <f>R7*0.65/35</f>
        <v>1.5647766867279063</v>
      </c>
      <c r="V7" s="334"/>
      <c r="W7" s="931" t="s">
        <v>159</v>
      </c>
      <c r="X7" s="330" t="s">
        <v>165</v>
      </c>
      <c r="Y7" s="340">
        <v>100</v>
      </c>
      <c r="Z7" s="325">
        <v>42</v>
      </c>
      <c r="AA7" s="549"/>
      <c r="AB7" s="550">
        <f>Y7*0.65/35</f>
        <v>1.8571428571428572</v>
      </c>
      <c r="AC7" s="547"/>
      <c r="AD7" s="923" t="s">
        <v>129</v>
      </c>
      <c r="AE7" s="539" t="s">
        <v>99</v>
      </c>
      <c r="AF7" s="340">
        <f>AG7*1000/451</f>
        <v>84.257206208425714</v>
      </c>
      <c r="AG7" s="684">
        <v>38</v>
      </c>
      <c r="AH7" s="329"/>
      <c r="AI7" s="333">
        <f>AF7/35</f>
        <v>2.4073487488121632</v>
      </c>
      <c r="AJ7" s="334"/>
      <c r="AL7" s="111"/>
      <c r="AM7" s="601"/>
      <c r="AN7" s="995"/>
      <c r="AO7" s="606"/>
      <c r="AP7" s="607"/>
      <c r="AQ7" s="608"/>
      <c r="AR7" s="149"/>
      <c r="AS7" s="111"/>
      <c r="AT7" s="111"/>
      <c r="AU7" s="111"/>
      <c r="AV7" s="111"/>
      <c r="AW7" s="111"/>
      <c r="AX7" s="111"/>
      <c r="AY7" s="111"/>
      <c r="AZ7" s="111"/>
      <c r="BA7" s="111"/>
      <c r="BB7" s="111"/>
    </row>
    <row r="8" spans="1:62" s="132" customFormat="1" ht="18" customHeight="1">
      <c r="A8" s="941"/>
      <c r="B8" s="960"/>
      <c r="C8" s="301" t="s">
        <v>92</v>
      </c>
      <c r="D8" s="340">
        <f>E8*1000/451</f>
        <v>19.955654101995567</v>
      </c>
      <c r="E8" s="337">
        <v>9</v>
      </c>
      <c r="F8" s="329"/>
      <c r="G8" s="333"/>
      <c r="H8" s="468">
        <f>D8/100</f>
        <v>0.19955654101995568</v>
      </c>
      <c r="I8" s="960"/>
      <c r="J8" s="473" t="s">
        <v>93</v>
      </c>
      <c r="K8" s="340">
        <v>55</v>
      </c>
      <c r="L8" s="471">
        <v>20</v>
      </c>
      <c r="M8" s="336"/>
      <c r="N8" s="333"/>
      <c r="O8" s="468">
        <f>K8/100</f>
        <v>0.55000000000000004</v>
      </c>
      <c r="P8" s="918"/>
      <c r="Q8" s="510" t="s">
        <v>359</v>
      </c>
      <c r="R8" s="340">
        <f t="shared" ref="R8:R9" si="2">S8*1000/451</f>
        <v>26.607538802660756</v>
      </c>
      <c r="S8" s="522">
        <v>12</v>
      </c>
      <c r="T8" s="456">
        <f>R8/55</f>
        <v>0.4837734327756501</v>
      </c>
      <c r="U8" s="333"/>
      <c r="V8" s="334"/>
      <c r="W8" s="932"/>
      <c r="X8" s="330" t="s">
        <v>126</v>
      </c>
      <c r="Y8" s="340">
        <v>25</v>
      </c>
      <c r="Z8" s="325">
        <v>10</v>
      </c>
      <c r="AA8" s="549"/>
      <c r="AB8" s="551"/>
      <c r="AC8" s="547">
        <f>Y8/100</f>
        <v>0.25</v>
      </c>
      <c r="AD8" s="924"/>
      <c r="AE8" s="539"/>
      <c r="AF8" s="340"/>
      <c r="AG8" s="685"/>
      <c r="AH8" s="329"/>
      <c r="AI8" s="333"/>
      <c r="AJ8" s="556"/>
      <c r="AL8" s="111"/>
      <c r="AM8" s="601"/>
      <c r="AN8" s="995"/>
      <c r="AO8" s="606"/>
      <c r="AP8" s="607"/>
      <c r="AQ8" s="608"/>
      <c r="AR8" s="149"/>
      <c r="AS8" s="111"/>
      <c r="AT8" s="111"/>
      <c r="AU8" s="111"/>
      <c r="AV8" s="111"/>
      <c r="AW8" s="111"/>
      <c r="AX8" s="111"/>
      <c r="AY8" s="111"/>
      <c r="AZ8" s="111"/>
      <c r="BA8" s="111"/>
      <c r="BB8" s="111"/>
    </row>
    <row r="9" spans="1:62" s="132" customFormat="1" ht="18" customHeight="1">
      <c r="A9" s="941"/>
      <c r="B9" s="960"/>
      <c r="C9" s="301" t="s">
        <v>91</v>
      </c>
      <c r="D9" s="340">
        <f>E9*1000/451</f>
        <v>33.259423503325941</v>
      </c>
      <c r="E9" s="337">
        <v>15</v>
      </c>
      <c r="F9" s="329">
        <f>D9/90</f>
        <v>0.36954915003695488</v>
      </c>
      <c r="G9" s="333"/>
      <c r="H9" s="468"/>
      <c r="I9" s="960"/>
      <c r="J9" s="93" t="s">
        <v>103</v>
      </c>
      <c r="K9" s="340">
        <v>15</v>
      </c>
      <c r="L9" s="474">
        <v>6</v>
      </c>
      <c r="M9" s="333"/>
      <c r="N9" s="333">
        <f>K9/50</f>
        <v>0.3</v>
      </c>
      <c r="O9" s="468"/>
      <c r="P9" s="918"/>
      <c r="Q9" s="510" t="s">
        <v>162</v>
      </c>
      <c r="R9" s="340">
        <f t="shared" si="2"/>
        <v>1.3303769401330376</v>
      </c>
      <c r="S9" s="522">
        <v>0.6</v>
      </c>
      <c r="T9" s="472"/>
      <c r="U9" s="333"/>
      <c r="V9" s="334">
        <f>R9/100</f>
        <v>1.3303769401330377E-2</v>
      </c>
      <c r="W9" s="932"/>
      <c r="X9" s="330" t="s">
        <v>162</v>
      </c>
      <c r="Y9" s="340" t="s">
        <v>173</v>
      </c>
      <c r="Z9" s="325">
        <v>0.6</v>
      </c>
      <c r="AA9" s="549"/>
      <c r="AB9" s="551"/>
      <c r="AC9" s="547"/>
      <c r="AD9" s="924"/>
      <c r="AE9" s="539"/>
      <c r="AF9" s="340"/>
      <c r="AG9" s="685"/>
      <c r="AH9" s="329"/>
      <c r="AI9" s="333"/>
      <c r="AJ9" s="345"/>
      <c r="AL9" s="111"/>
      <c r="AM9" s="151"/>
      <c r="AN9" s="995"/>
      <c r="AO9" s="606"/>
      <c r="AP9" s="606"/>
      <c r="AQ9" s="608"/>
      <c r="AR9" s="149"/>
      <c r="AS9" s="111"/>
      <c r="AT9" s="111"/>
      <c r="AU9" s="111"/>
      <c r="AV9" s="111"/>
      <c r="AW9" s="111"/>
      <c r="AX9" s="111"/>
      <c r="AY9" s="111"/>
      <c r="AZ9" s="111"/>
      <c r="BA9" s="111"/>
      <c r="BB9" s="111"/>
    </row>
    <row r="10" spans="1:62" s="132" customFormat="1" ht="18" customHeight="1">
      <c r="A10" s="941"/>
      <c r="B10" s="960"/>
      <c r="C10" s="93"/>
      <c r="D10" s="340"/>
      <c r="E10" s="337"/>
      <c r="F10" s="329"/>
      <c r="G10" s="333"/>
      <c r="H10" s="468"/>
      <c r="I10" s="960"/>
      <c r="J10" s="93" t="s">
        <v>102</v>
      </c>
      <c r="K10" s="340">
        <v>25</v>
      </c>
      <c r="L10" s="475">
        <v>10</v>
      </c>
      <c r="M10" s="333">
        <f>K10/85</f>
        <v>0.29411764705882354</v>
      </c>
      <c r="N10" s="333"/>
      <c r="O10" s="468"/>
      <c r="P10" s="918"/>
      <c r="Q10" s="510"/>
      <c r="R10" s="340"/>
      <c r="S10" s="522"/>
      <c r="T10" s="472"/>
      <c r="U10" s="333"/>
      <c r="V10" s="334"/>
      <c r="W10" s="932"/>
      <c r="X10" s="330" t="s">
        <v>166</v>
      </c>
      <c r="Y10" s="340" t="s">
        <v>173</v>
      </c>
      <c r="Z10" s="325">
        <v>0.3</v>
      </c>
      <c r="AA10" s="549"/>
      <c r="AB10" s="551"/>
      <c r="AC10" s="547"/>
      <c r="AD10" s="924"/>
      <c r="AE10" s="539"/>
      <c r="AF10" s="340"/>
      <c r="AG10" s="685"/>
      <c r="AH10" s="329"/>
      <c r="AI10" s="333"/>
      <c r="AJ10" s="345"/>
      <c r="AL10" s="111"/>
      <c r="AM10" s="151"/>
      <c r="AN10" s="995"/>
      <c r="AO10" s="609"/>
      <c r="AP10" s="606"/>
      <c r="AQ10" s="608"/>
      <c r="AR10" s="149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</row>
    <row r="11" spans="1:62" s="132" customFormat="1" ht="18" customHeight="1">
      <c r="A11" s="941"/>
      <c r="B11" s="961"/>
      <c r="C11" s="333"/>
      <c r="D11" s="333"/>
      <c r="E11" s="337"/>
      <c r="F11" s="329"/>
      <c r="G11" s="333"/>
      <c r="H11" s="468"/>
      <c r="I11" s="960"/>
      <c r="J11" s="93" t="s">
        <v>98</v>
      </c>
      <c r="K11" s="340">
        <v>55</v>
      </c>
      <c r="L11" s="333">
        <v>24</v>
      </c>
      <c r="M11" s="333"/>
      <c r="N11" s="333">
        <f>K11/55</f>
        <v>1</v>
      </c>
      <c r="O11" s="468"/>
      <c r="P11" s="919"/>
      <c r="Q11" s="330"/>
      <c r="R11" s="340"/>
      <c r="S11" s="336"/>
      <c r="T11" s="472"/>
      <c r="U11" s="333"/>
      <c r="V11" s="334"/>
      <c r="W11" s="933"/>
      <c r="X11" s="330"/>
      <c r="Y11" s="340"/>
      <c r="Z11" s="325"/>
      <c r="AA11" s="549"/>
      <c r="AB11" s="551"/>
      <c r="AC11" s="547"/>
      <c r="AD11" s="925"/>
      <c r="AE11" s="539"/>
      <c r="AF11" s="340"/>
      <c r="AG11" s="685"/>
      <c r="AH11" s="329"/>
      <c r="AI11" s="333"/>
      <c r="AJ11" s="345"/>
      <c r="AL11" s="98"/>
      <c r="AM11" s="151"/>
      <c r="AN11" s="183"/>
      <c r="AO11" s="183"/>
      <c r="AP11" s="771"/>
      <c r="AQ11" s="771"/>
      <c r="AR11" s="149"/>
      <c r="AS11" s="180"/>
      <c r="AT11" s="111"/>
      <c r="AU11" s="111"/>
      <c r="AV11" s="111"/>
      <c r="AW11" s="111"/>
      <c r="AX11" s="111"/>
      <c r="AY11" s="111"/>
      <c r="AZ11" s="111"/>
      <c r="BA11" s="111"/>
      <c r="BB11" s="111"/>
    </row>
    <row r="12" spans="1:62" s="132" customFormat="1" ht="18" customHeight="1">
      <c r="A12" s="953" t="s">
        <v>20</v>
      </c>
      <c r="B12" s="956" t="s">
        <v>356</v>
      </c>
      <c r="C12" s="867" t="s">
        <v>78</v>
      </c>
      <c r="D12" s="823">
        <v>50</v>
      </c>
      <c r="E12" s="895"/>
      <c r="F12" s="896"/>
      <c r="G12" s="895"/>
      <c r="H12" s="897">
        <f>D12/100</f>
        <v>0.5</v>
      </c>
      <c r="I12" s="960"/>
      <c r="J12" s="93" t="s">
        <v>96</v>
      </c>
      <c r="K12" s="340">
        <f t="shared" ref="K12" si="3">L12*1000/451</f>
        <v>2.2172949002217295</v>
      </c>
      <c r="L12" s="336">
        <v>1</v>
      </c>
      <c r="M12" s="336"/>
      <c r="N12" s="333"/>
      <c r="O12" s="468">
        <f>K12/100</f>
        <v>2.2172949002217293E-2</v>
      </c>
      <c r="P12" s="920" t="s">
        <v>146</v>
      </c>
      <c r="Q12" s="256" t="s">
        <v>92</v>
      </c>
      <c r="R12" s="866">
        <f t="shared" ref="R12:R14" si="4">S12*1000/460</f>
        <v>54.347826086956523</v>
      </c>
      <c r="S12" s="790">
        <v>25</v>
      </c>
      <c r="T12" s="395"/>
      <c r="U12" s="333"/>
      <c r="V12" s="334">
        <f>R12/100</f>
        <v>0.54347826086956519</v>
      </c>
      <c r="W12" s="934" t="s">
        <v>192</v>
      </c>
      <c r="X12" s="325" t="s">
        <v>168</v>
      </c>
      <c r="Y12" s="340">
        <f t="shared" ref="Y12:Y24" si="5">Z12*1000/451</f>
        <v>44.345898004434588</v>
      </c>
      <c r="Z12" s="325">
        <v>20</v>
      </c>
      <c r="AA12" s="552"/>
      <c r="AB12" s="553"/>
      <c r="AC12" s="547">
        <f>Y12/100</f>
        <v>0.44345898004434586</v>
      </c>
      <c r="AD12" s="926" t="s">
        <v>142</v>
      </c>
      <c r="AE12" s="301" t="s">
        <v>143</v>
      </c>
      <c r="AF12" s="521">
        <f>AG12*1000/466</f>
        <v>85.836909871244629</v>
      </c>
      <c r="AG12" s="327">
        <v>40</v>
      </c>
      <c r="AH12" s="326"/>
      <c r="AI12" s="336"/>
      <c r="AJ12" s="334">
        <f>AF12/100</f>
        <v>0.85836909871244627</v>
      </c>
      <c r="AL12" s="111"/>
      <c r="AM12" s="151"/>
      <c r="AN12" s="183"/>
      <c r="AO12" s="184"/>
      <c r="AP12" s="771"/>
      <c r="AQ12" s="771"/>
      <c r="AR12" s="149"/>
      <c r="AS12" s="181"/>
      <c r="AT12" s="111"/>
      <c r="AU12" s="111"/>
      <c r="AV12" s="111"/>
      <c r="AW12" s="111"/>
      <c r="AX12" s="111"/>
      <c r="AY12" s="111"/>
      <c r="AZ12" s="111"/>
      <c r="BA12" s="111"/>
      <c r="BB12" s="111"/>
    </row>
    <row r="13" spans="1:62" s="132" customFormat="1" ht="18" customHeight="1">
      <c r="A13" s="941"/>
      <c r="B13" s="957"/>
      <c r="C13" s="867" t="s">
        <v>97</v>
      </c>
      <c r="D13" s="823">
        <v>26</v>
      </c>
      <c r="E13" s="895"/>
      <c r="F13" s="898"/>
      <c r="G13" s="867">
        <f>D13/35</f>
        <v>0.74285714285714288</v>
      </c>
      <c r="H13" s="899"/>
      <c r="I13" s="960"/>
      <c r="J13" s="473" t="s">
        <v>85</v>
      </c>
      <c r="K13" s="340">
        <v>5</v>
      </c>
      <c r="L13" s="336">
        <v>1</v>
      </c>
      <c r="M13" s="346"/>
      <c r="N13" s="333"/>
      <c r="O13" s="468">
        <f>K13/100</f>
        <v>0.05</v>
      </c>
      <c r="P13" s="921"/>
      <c r="Q13" s="256" t="s">
        <v>98</v>
      </c>
      <c r="R13" s="871">
        <f t="shared" si="4"/>
        <v>43.478260869565219</v>
      </c>
      <c r="S13" s="790">
        <v>20</v>
      </c>
      <c r="T13" s="395"/>
      <c r="U13" s="333">
        <f>R13/55</f>
        <v>0.79051383399209485</v>
      </c>
      <c r="V13" s="425"/>
      <c r="W13" s="935"/>
      <c r="X13" s="330" t="s">
        <v>91</v>
      </c>
      <c r="Y13" s="340">
        <f t="shared" si="5"/>
        <v>19.955654101995567</v>
      </c>
      <c r="Z13" s="325">
        <v>9</v>
      </c>
      <c r="AA13" s="552">
        <f>Y13/90</f>
        <v>0.22172949002217296</v>
      </c>
      <c r="AB13" s="551"/>
      <c r="AC13" s="547"/>
      <c r="AD13" s="927"/>
      <c r="AE13" s="301" t="s">
        <v>182</v>
      </c>
      <c r="AF13" s="521">
        <f>AG13*1000/466</f>
        <v>6.437768240343348</v>
      </c>
      <c r="AG13" s="327">
        <v>3</v>
      </c>
      <c r="AH13" s="335">
        <f>AF13/15</f>
        <v>0.42918454935622319</v>
      </c>
      <c r="AI13" s="333"/>
      <c r="AJ13" s="334"/>
      <c r="AL13" s="111"/>
      <c r="AM13" s="151"/>
      <c r="AN13" s="185"/>
      <c r="AO13" s="183"/>
      <c r="AP13" s="771"/>
      <c r="AQ13" s="771"/>
      <c r="AR13" s="149"/>
      <c r="AS13" s="149"/>
      <c r="AT13" s="111"/>
      <c r="AU13" s="111"/>
      <c r="AV13" s="111"/>
      <c r="AW13" s="111"/>
      <c r="AX13" s="111"/>
      <c r="AY13" s="111"/>
      <c r="AZ13" s="111"/>
      <c r="BA13" s="111"/>
      <c r="BB13" s="111"/>
    </row>
    <row r="14" spans="1:62" s="132" customFormat="1" ht="18" customHeight="1">
      <c r="A14" s="941"/>
      <c r="B14" s="957"/>
      <c r="C14" s="867" t="s">
        <v>135</v>
      </c>
      <c r="D14" s="823">
        <v>10</v>
      </c>
      <c r="E14" s="895"/>
      <c r="F14" s="896"/>
      <c r="G14" s="895"/>
      <c r="H14" s="900">
        <f t="shared" ref="H14:H15" si="6">D14/100</f>
        <v>0.1</v>
      </c>
      <c r="I14" s="960"/>
      <c r="J14" s="93" t="s">
        <v>97</v>
      </c>
      <c r="K14" s="340">
        <v>30</v>
      </c>
      <c r="L14" s="336">
        <v>12</v>
      </c>
      <c r="M14" s="336"/>
      <c r="N14" s="333">
        <f>K14/35</f>
        <v>0.8571428571428571</v>
      </c>
      <c r="O14" s="468"/>
      <c r="P14" s="921"/>
      <c r="Q14" s="256" t="s">
        <v>162</v>
      </c>
      <c r="R14" s="871">
        <f t="shared" si="4"/>
        <v>2.1739130434782608</v>
      </c>
      <c r="S14" s="790">
        <v>1</v>
      </c>
      <c r="T14" s="395"/>
      <c r="U14" s="350"/>
      <c r="V14" s="425"/>
      <c r="W14" s="935"/>
      <c r="X14" s="330" t="s">
        <v>127</v>
      </c>
      <c r="Y14" s="340">
        <f t="shared" si="5"/>
        <v>6.6518847006651889</v>
      </c>
      <c r="Z14" s="325">
        <v>3</v>
      </c>
      <c r="AA14" s="552"/>
      <c r="AB14" s="553"/>
      <c r="AC14" s="547">
        <f>Y14/100</f>
        <v>6.6518847006651893E-2</v>
      </c>
      <c r="AD14" s="927"/>
      <c r="AE14" s="301" t="s">
        <v>144</v>
      </c>
      <c r="AF14" s="521">
        <f>AG14*1000/466</f>
        <v>1.2875536480686696</v>
      </c>
      <c r="AG14" s="327">
        <v>0.6</v>
      </c>
      <c r="AH14" s="335"/>
      <c r="AI14" s="333"/>
      <c r="AJ14" s="334">
        <f>AF14/100</f>
        <v>1.2875536480686695E-2</v>
      </c>
      <c r="AL14" s="111"/>
      <c r="AM14" s="792"/>
      <c r="AN14" s="311"/>
      <c r="AO14" s="653"/>
      <c r="AP14" s="79"/>
      <c r="AQ14" s="9"/>
      <c r="AR14" s="149"/>
      <c r="AS14" s="149"/>
      <c r="AT14" s="111"/>
      <c r="AU14" s="111"/>
      <c r="AV14" s="111"/>
      <c r="AW14" s="111"/>
      <c r="AX14" s="111"/>
      <c r="AY14" s="111"/>
      <c r="AZ14" s="111"/>
      <c r="BA14" s="111"/>
      <c r="BB14" s="111"/>
    </row>
    <row r="15" spans="1:62" s="132" customFormat="1" ht="18" customHeight="1">
      <c r="A15" s="941"/>
      <c r="B15" s="957"/>
      <c r="C15" s="867" t="s">
        <v>92</v>
      </c>
      <c r="D15" s="823">
        <v>10</v>
      </c>
      <c r="E15" s="895"/>
      <c r="F15" s="898"/>
      <c r="G15" s="895"/>
      <c r="H15" s="897">
        <f t="shared" si="6"/>
        <v>0.1</v>
      </c>
      <c r="I15" s="960"/>
      <c r="J15" s="473" t="s">
        <v>92</v>
      </c>
      <c r="K15" s="340">
        <v>10</v>
      </c>
      <c r="L15" s="336">
        <v>4</v>
      </c>
      <c r="M15" s="333"/>
      <c r="N15" s="342"/>
      <c r="O15" s="468">
        <f>K15/100</f>
        <v>0.1</v>
      </c>
      <c r="P15" s="921"/>
      <c r="Q15" s="256"/>
      <c r="R15" s="871"/>
      <c r="S15" s="790"/>
      <c r="T15" s="396"/>
      <c r="U15" s="397"/>
      <c r="V15" s="334"/>
      <c r="W15" s="935"/>
      <c r="X15" s="330" t="s">
        <v>167</v>
      </c>
      <c r="Y15" s="340">
        <f t="shared" si="5"/>
        <v>19.955654101995567</v>
      </c>
      <c r="Z15" s="325">
        <v>9</v>
      </c>
      <c r="AA15" s="554"/>
      <c r="AB15" s="555">
        <f>Y15/35</f>
        <v>0.57016154577130196</v>
      </c>
      <c r="AC15" s="547"/>
      <c r="AD15" s="927"/>
      <c r="AE15" s="301" t="s">
        <v>162</v>
      </c>
      <c r="AF15" s="521">
        <f>AG15*1000/466</f>
        <v>0.64377682403433478</v>
      </c>
      <c r="AG15" s="327">
        <v>0.3</v>
      </c>
      <c r="AH15" s="338"/>
      <c r="AI15" s="333"/>
      <c r="AJ15" s="334"/>
      <c r="AL15" s="111"/>
      <c r="AM15" s="792"/>
      <c r="AN15" s="311"/>
      <c r="AO15" s="653"/>
      <c r="AP15" s="796"/>
      <c r="AQ15" s="9"/>
      <c r="AR15" s="149"/>
      <c r="AS15" s="149"/>
      <c r="AT15" s="111"/>
      <c r="AU15" s="111"/>
      <c r="AV15" s="111"/>
      <c r="AW15" s="111"/>
      <c r="AX15" s="111"/>
      <c r="AY15" s="111"/>
      <c r="AZ15" s="111"/>
      <c r="BA15" s="111"/>
      <c r="BB15" s="111"/>
    </row>
    <row r="16" spans="1:62" s="132" customFormat="1" ht="18" customHeight="1">
      <c r="A16" s="941"/>
      <c r="B16" s="958"/>
      <c r="C16" s="901"/>
      <c r="D16" s="902"/>
      <c r="E16" s="895"/>
      <c r="F16" s="896"/>
      <c r="G16" s="901"/>
      <c r="H16" s="899"/>
      <c r="I16" s="961"/>
      <c r="J16" s="477"/>
      <c r="K16" s="340"/>
      <c r="L16" s="342"/>
      <c r="M16" s="342"/>
      <c r="N16" s="342"/>
      <c r="O16" s="468"/>
      <c r="P16" s="922"/>
      <c r="Q16" s="256"/>
      <c r="R16" s="871"/>
      <c r="S16" s="790"/>
      <c r="T16" s="396"/>
      <c r="U16" s="397"/>
      <c r="V16" s="332"/>
      <c r="W16" s="936"/>
      <c r="X16" s="330"/>
      <c r="Y16" s="340"/>
      <c r="Z16" s="325"/>
      <c r="AA16" s="554"/>
      <c r="AB16" s="555"/>
      <c r="AC16" s="547"/>
      <c r="AD16" s="927"/>
      <c r="AE16" s="301" t="s">
        <v>221</v>
      </c>
      <c r="AF16" s="521">
        <f>AG16*1000/466</f>
        <v>6.437768240343348</v>
      </c>
      <c r="AG16" s="327">
        <v>3</v>
      </c>
      <c r="AH16" s="338"/>
      <c r="AI16" s="342">
        <f>AF16/35</f>
        <v>0.18393623543838136</v>
      </c>
      <c r="AJ16" s="343"/>
      <c r="AL16" s="111"/>
      <c r="AM16" s="792"/>
      <c r="AN16" s="311"/>
      <c r="AO16" s="653"/>
      <c r="AP16" s="79"/>
      <c r="AQ16" s="9"/>
      <c r="AR16" s="149"/>
      <c r="AS16" s="111"/>
      <c r="AT16" s="111"/>
      <c r="AU16" s="111"/>
      <c r="AV16" s="98"/>
      <c r="AW16" s="98"/>
      <c r="AX16" s="98"/>
      <c r="AY16" s="111"/>
      <c r="AZ16" s="111"/>
      <c r="BA16" s="111"/>
      <c r="BB16" s="111"/>
    </row>
    <row r="17" spans="1:62" ht="18" customHeight="1">
      <c r="A17" s="950" t="s">
        <v>30</v>
      </c>
      <c r="B17" s="928" t="s">
        <v>194</v>
      </c>
      <c r="C17" s="93" t="s">
        <v>69</v>
      </c>
      <c r="D17" s="340">
        <f>E17*1000/451</f>
        <v>75.388026607538805</v>
      </c>
      <c r="E17" s="337">
        <v>34</v>
      </c>
      <c r="F17" s="341"/>
      <c r="G17" s="333"/>
      <c r="H17" s="468">
        <f>D17/100</f>
        <v>0.75388026607538805</v>
      </c>
      <c r="I17" s="959" t="s">
        <v>193</v>
      </c>
      <c r="J17" s="93" t="s">
        <v>357</v>
      </c>
      <c r="K17" s="340">
        <v>40</v>
      </c>
      <c r="L17" s="344"/>
      <c r="M17" s="480">
        <f>K17*0.8/30</f>
        <v>1.0666666666666667</v>
      </c>
      <c r="N17" s="333">
        <f>K17*0.3/35</f>
        <v>0.34285714285714286</v>
      </c>
      <c r="O17" s="468"/>
      <c r="P17" s="928" t="s">
        <v>189</v>
      </c>
      <c r="Q17" s="325" t="s">
        <v>69</v>
      </c>
      <c r="R17" s="340">
        <f>S17*1000/451</f>
        <v>75.388026607538805</v>
      </c>
      <c r="S17" s="340">
        <v>34</v>
      </c>
      <c r="T17" s="472"/>
      <c r="U17" s="478"/>
      <c r="V17" s="334">
        <f>R17/100</f>
        <v>0.75388026607538805</v>
      </c>
      <c r="W17" s="928" t="s">
        <v>189</v>
      </c>
      <c r="X17" s="325" t="s">
        <v>69</v>
      </c>
      <c r="Y17" s="340">
        <f t="shared" si="5"/>
        <v>75.388026607538805</v>
      </c>
      <c r="Z17" s="340">
        <v>34</v>
      </c>
      <c r="AA17" s="482"/>
      <c r="AB17" s="401"/>
      <c r="AC17" s="547">
        <f>Y17/100</f>
        <v>0.75388026607538805</v>
      </c>
      <c r="AD17" s="928" t="s">
        <v>189</v>
      </c>
      <c r="AE17" s="301" t="s">
        <v>69</v>
      </c>
      <c r="AF17" s="340">
        <f t="shared" ref="AF17:AF22" si="7">AG17*1000/451</f>
        <v>75.388026607538805</v>
      </c>
      <c r="AG17" s="686">
        <v>34</v>
      </c>
      <c r="AH17" s="341"/>
      <c r="AI17" s="344"/>
      <c r="AJ17" s="334">
        <f>AF17/100</f>
        <v>0.75388026607538805</v>
      </c>
      <c r="AL17" s="771"/>
      <c r="AM17" s="792"/>
      <c r="AN17" s="311"/>
      <c r="AO17" s="653"/>
      <c r="AP17" s="79"/>
      <c r="AQ17" s="9"/>
      <c r="AR17" s="149"/>
      <c r="AS17" s="799"/>
      <c r="AT17" s="30"/>
      <c r="AU17" s="9"/>
      <c r="AV17" s="79"/>
      <c r="AW17" s="796"/>
      <c r="AX17" s="791"/>
      <c r="AY17" s="9"/>
      <c r="AZ17" s="799"/>
      <c r="BA17" s="799"/>
      <c r="BB17" s="30"/>
      <c r="BC17" s="9"/>
      <c r="BD17" s="9"/>
      <c r="BE17" s="771"/>
      <c r="BF17" s="30"/>
      <c r="BG17" s="9"/>
      <c r="BH17" s="799"/>
      <c r="BI17" s="771"/>
      <c r="BJ17" s="771"/>
    </row>
    <row r="18" spans="1:62" ht="18" customHeight="1">
      <c r="A18" s="951"/>
      <c r="B18" s="929"/>
      <c r="C18" s="473"/>
      <c r="D18" s="340"/>
      <c r="E18" s="337"/>
      <c r="F18" s="341"/>
      <c r="G18" s="333"/>
      <c r="H18" s="468"/>
      <c r="I18" s="960"/>
      <c r="J18" s="477"/>
      <c r="K18" s="340"/>
      <c r="L18" s="344"/>
      <c r="M18" s="344"/>
      <c r="N18" s="344"/>
      <c r="O18" s="468"/>
      <c r="P18" s="929"/>
      <c r="Q18" s="328"/>
      <c r="R18" s="340"/>
      <c r="S18" s="328"/>
      <c r="T18" s="341"/>
      <c r="U18" s="480"/>
      <c r="V18" s="344"/>
      <c r="W18" s="929"/>
      <c r="X18" s="328"/>
      <c r="Y18" s="340"/>
      <c r="Z18" s="328"/>
      <c r="AA18" s="482"/>
      <c r="AB18" s="555"/>
      <c r="AC18" s="401"/>
      <c r="AD18" s="929"/>
      <c r="AE18" s="328"/>
      <c r="AF18" s="340"/>
      <c r="AG18" s="687"/>
      <c r="AH18" s="341"/>
      <c r="AI18" s="342"/>
      <c r="AJ18" s="334"/>
      <c r="AL18" s="771"/>
      <c r="AM18" s="792"/>
      <c r="AN18" s="792"/>
      <c r="AO18" s="79"/>
      <c r="AP18" s="79"/>
      <c r="AQ18" s="9"/>
      <c r="AR18" s="149"/>
      <c r="AS18" s="799"/>
      <c r="AT18" s="30"/>
      <c r="AU18" s="601"/>
      <c r="AV18" s="79"/>
      <c r="AW18" s="796"/>
      <c r="AX18" s="796"/>
      <c r="AY18" s="186"/>
      <c r="AZ18" s="149"/>
      <c r="BA18" s="187"/>
      <c r="BB18" s="30"/>
      <c r="BC18" s="29"/>
      <c r="BD18" s="9"/>
      <c r="BE18" s="771"/>
      <c r="BF18" s="30"/>
      <c r="BG18" s="29"/>
      <c r="BH18" s="9"/>
      <c r="BI18" s="771"/>
      <c r="BJ18" s="771"/>
    </row>
    <row r="19" spans="1:62" ht="18" customHeight="1">
      <c r="A19" s="951"/>
      <c r="B19" s="929"/>
      <c r="C19" s="473"/>
      <c r="D19" s="340"/>
      <c r="E19" s="337"/>
      <c r="F19" s="341"/>
      <c r="G19" s="344"/>
      <c r="H19" s="468"/>
      <c r="I19" s="960"/>
      <c r="J19" s="477"/>
      <c r="K19" s="340"/>
      <c r="L19" s="344"/>
      <c r="M19" s="344"/>
      <c r="N19" s="344"/>
      <c r="O19" s="468"/>
      <c r="P19" s="929"/>
      <c r="Q19" s="301"/>
      <c r="R19" s="340"/>
      <c r="S19" s="544"/>
      <c r="T19" s="341"/>
      <c r="U19" s="344"/>
      <c r="V19" s="334"/>
      <c r="W19" s="929"/>
      <c r="X19" s="301"/>
      <c r="Y19" s="340"/>
      <c r="Z19" s="544"/>
      <c r="AA19" s="341"/>
      <c r="AB19" s="401"/>
      <c r="AC19" s="547"/>
      <c r="AD19" s="929"/>
      <c r="AE19" s="301"/>
      <c r="AF19" s="340"/>
      <c r="AG19" s="688"/>
      <c r="AH19" s="341"/>
      <c r="AI19" s="344"/>
      <c r="AJ19" s="334"/>
      <c r="AL19" s="771"/>
      <c r="AM19" s="601"/>
      <c r="AN19" s="786"/>
      <c r="AO19" s="82"/>
      <c r="AP19" s="796"/>
      <c r="AQ19" s="9"/>
      <c r="AR19" s="149"/>
      <c r="AS19" s="799"/>
      <c r="AT19" s="30"/>
      <c r="AU19" s="601"/>
      <c r="AV19" s="79"/>
      <c r="AW19" s="796"/>
      <c r="AX19" s="796"/>
      <c r="AY19" s="186"/>
      <c r="AZ19" s="9"/>
      <c r="BA19" s="187"/>
      <c r="BB19" s="30"/>
      <c r="BC19" s="29"/>
      <c r="BD19" s="9"/>
      <c r="BE19" s="771"/>
      <c r="BF19" s="30"/>
      <c r="BG19" s="29"/>
      <c r="BH19" s="9"/>
      <c r="BI19" s="771"/>
      <c r="BJ19" s="771"/>
    </row>
    <row r="20" spans="1:62" ht="18" customHeight="1">
      <c r="A20" s="951"/>
      <c r="B20" s="929"/>
      <c r="C20" s="477"/>
      <c r="D20" s="340"/>
      <c r="E20" s="337"/>
      <c r="F20" s="341"/>
      <c r="G20" s="344"/>
      <c r="H20" s="468"/>
      <c r="I20" s="960"/>
      <c r="J20" s="477"/>
      <c r="K20" s="340"/>
      <c r="L20" s="344"/>
      <c r="M20" s="344"/>
      <c r="N20" s="344"/>
      <c r="O20" s="468"/>
      <c r="P20" s="929"/>
      <c r="Q20" s="903"/>
      <c r="R20" s="340"/>
      <c r="S20" s="328"/>
      <c r="T20" s="472"/>
      <c r="U20" s="478"/>
      <c r="V20" s="345"/>
      <c r="W20" s="929"/>
      <c r="X20" s="301"/>
      <c r="Y20" s="340"/>
      <c r="Z20" s="544"/>
      <c r="AA20" s="341"/>
      <c r="AB20" s="401"/>
      <c r="AC20" s="547"/>
      <c r="AD20" s="929"/>
      <c r="AE20" s="545"/>
      <c r="AF20" s="340"/>
      <c r="AG20" s="689"/>
      <c r="AH20" s="341"/>
      <c r="AI20" s="344"/>
      <c r="AJ20" s="345"/>
      <c r="AL20" s="771"/>
      <c r="AM20" s="601"/>
      <c r="AN20" s="786"/>
      <c r="AO20" s="82"/>
      <c r="AP20" s="796"/>
      <c r="AQ20" s="186"/>
      <c r="AR20" s="149"/>
      <c r="AS20" s="799"/>
      <c r="AT20" s="30"/>
      <c r="AU20" s="601"/>
      <c r="AV20" s="79"/>
      <c r="AW20" s="796"/>
      <c r="AX20" s="796"/>
      <c r="AY20" s="9"/>
      <c r="AZ20" s="9"/>
      <c r="BA20" s="187"/>
      <c r="BB20" s="30"/>
      <c r="BC20" s="29"/>
      <c r="BD20" s="9"/>
      <c r="BE20" s="771"/>
      <c r="BF20" s="30"/>
      <c r="BG20" s="29"/>
      <c r="BH20" s="799"/>
      <c r="BI20" s="771"/>
      <c r="BJ20" s="771"/>
    </row>
    <row r="21" spans="1:62" ht="18" customHeight="1">
      <c r="A21" s="952"/>
      <c r="B21" s="930"/>
      <c r="C21" s="477"/>
      <c r="D21" s="93"/>
      <c r="E21" s="337"/>
      <c r="F21" s="341"/>
      <c r="G21" s="344"/>
      <c r="H21" s="468"/>
      <c r="I21" s="961"/>
      <c r="J21" s="477"/>
      <c r="K21" s="340"/>
      <c r="L21" s="344"/>
      <c r="M21" s="344"/>
      <c r="N21" s="344"/>
      <c r="O21" s="468"/>
      <c r="P21" s="930"/>
      <c r="Q21" s="904"/>
      <c r="R21" s="340"/>
      <c r="S21" s="328"/>
      <c r="T21" s="472"/>
      <c r="U21" s="478"/>
      <c r="V21" s="345"/>
      <c r="W21" s="930"/>
      <c r="X21" s="543"/>
      <c r="Y21" s="340"/>
      <c r="Z21" s="455"/>
      <c r="AA21" s="341"/>
      <c r="AB21" s="401"/>
      <c r="AC21" s="401"/>
      <c r="AD21" s="930"/>
      <c r="AE21" s="546"/>
      <c r="AF21" s="340"/>
      <c r="AG21" s="689"/>
      <c r="AH21" s="341"/>
      <c r="AI21" s="344"/>
      <c r="AJ21" s="345"/>
      <c r="AL21" s="771"/>
      <c r="AM21" s="601"/>
      <c r="AN21" s="786"/>
      <c r="AO21" s="82"/>
      <c r="AP21" s="796"/>
      <c r="AQ21" s="771"/>
      <c r="AR21" s="149"/>
      <c r="AS21" s="799"/>
      <c r="AT21" s="30"/>
      <c r="AU21" s="601"/>
      <c r="AV21" s="79"/>
      <c r="AW21" s="82"/>
      <c r="AX21" s="796"/>
      <c r="AY21" s="9"/>
      <c r="AZ21" s="9"/>
      <c r="BA21" s="187"/>
      <c r="BB21" s="30"/>
      <c r="BC21" s="29"/>
      <c r="BD21" s="9"/>
      <c r="BE21" s="771"/>
      <c r="BF21" s="30"/>
      <c r="BG21" s="29"/>
      <c r="BH21" s="799"/>
      <c r="BI21" s="771"/>
      <c r="BJ21" s="771"/>
    </row>
    <row r="22" spans="1:62" ht="18" customHeight="1">
      <c r="A22" s="977" t="s">
        <v>21</v>
      </c>
      <c r="B22" s="934" t="s">
        <v>202</v>
      </c>
      <c r="C22" s="295" t="s">
        <v>94</v>
      </c>
      <c r="D22" s="573">
        <v>30</v>
      </c>
      <c r="E22" s="141" t="s">
        <v>172</v>
      </c>
      <c r="F22" s="401"/>
      <c r="G22" s="331">
        <f>D22/140</f>
        <v>0.21428571428571427</v>
      </c>
      <c r="H22" s="468"/>
      <c r="I22" s="964" t="s">
        <v>200</v>
      </c>
      <c r="J22" s="330" t="s">
        <v>164</v>
      </c>
      <c r="K22" s="340">
        <f t="shared" ref="K22:K25" si="8">L22*1000/451</f>
        <v>13.303769401330378</v>
      </c>
      <c r="L22" s="325">
        <v>6</v>
      </c>
      <c r="M22" s="333"/>
      <c r="N22" s="333"/>
      <c r="O22" s="468">
        <f>K22*0.65/35</f>
        <v>0.24707000316756417</v>
      </c>
      <c r="P22" s="959" t="s">
        <v>124</v>
      </c>
      <c r="Q22" s="337" t="s">
        <v>123</v>
      </c>
      <c r="R22" s="340">
        <f t="shared" ref="R22:R24" si="9">S22*1000/451</f>
        <v>26.607538802660756</v>
      </c>
      <c r="S22" s="336">
        <v>12</v>
      </c>
      <c r="T22" s="565"/>
      <c r="U22" s="478"/>
      <c r="V22" s="339">
        <f>R22/100</f>
        <v>0.26607538802660757</v>
      </c>
      <c r="W22" s="931" t="s">
        <v>128</v>
      </c>
      <c r="X22" s="842" t="s">
        <v>85</v>
      </c>
      <c r="Y22" s="340">
        <f t="shared" si="5"/>
        <v>6.6518847006651889</v>
      </c>
      <c r="Z22" s="325">
        <v>3</v>
      </c>
      <c r="AA22" s="482"/>
      <c r="AB22" s="401"/>
      <c r="AC22" s="547">
        <f>Y22/100</f>
        <v>6.6518847006651893E-2</v>
      </c>
      <c r="AD22" s="923" t="s">
        <v>131</v>
      </c>
      <c r="AE22" s="330" t="s">
        <v>131</v>
      </c>
      <c r="AF22" s="340">
        <f t="shared" si="7"/>
        <v>19.955654101995567</v>
      </c>
      <c r="AG22" s="327">
        <v>9</v>
      </c>
      <c r="AH22" s="797">
        <f>AF22/25</f>
        <v>0.79822616407982272</v>
      </c>
      <c r="AI22" s="478"/>
      <c r="AJ22" s="334"/>
      <c r="AL22" s="967"/>
      <c r="AM22" s="830"/>
      <c r="AN22" s="608"/>
      <c r="AO22" s="607"/>
      <c r="AP22" s="608"/>
      <c r="AQ22" s="671"/>
      <c r="AR22" s="671"/>
      <c r="AS22" s="670"/>
      <c r="AT22" s="100"/>
      <c r="AU22" s="601"/>
      <c r="AV22" s="79"/>
      <c r="AW22" s="106"/>
      <c r="AX22" s="796"/>
      <c r="AY22" s="9"/>
      <c r="AZ22" s="9"/>
      <c r="BA22" s="187"/>
      <c r="BB22" s="968"/>
      <c r="BC22" s="9"/>
      <c r="BD22" s="9"/>
      <c r="BE22" s="771"/>
      <c r="BF22" s="967"/>
      <c r="BG22" s="10"/>
      <c r="BH22" s="10"/>
      <c r="BI22" s="771"/>
      <c r="BJ22" s="771"/>
    </row>
    <row r="23" spans="1:62" ht="18" customHeight="1">
      <c r="A23" s="977"/>
      <c r="B23" s="935"/>
      <c r="C23" s="295" t="s">
        <v>134</v>
      </c>
      <c r="D23" s="573">
        <f t="shared" ref="D23" si="10">E23*1000/454</f>
        <v>8.8105726872246688</v>
      </c>
      <c r="E23" s="292">
        <v>4</v>
      </c>
      <c r="F23" s="344"/>
      <c r="G23" s="333"/>
      <c r="H23" s="468">
        <f>D23/100</f>
        <v>8.8105726872246687E-2</v>
      </c>
      <c r="I23" s="965"/>
      <c r="J23" s="330" t="s">
        <v>125</v>
      </c>
      <c r="K23" s="340">
        <f t="shared" si="8"/>
        <v>0</v>
      </c>
      <c r="L23" s="325"/>
      <c r="M23" s="480"/>
      <c r="N23" s="333">
        <f>K23/50</f>
        <v>0</v>
      </c>
      <c r="O23" s="468"/>
      <c r="P23" s="960"/>
      <c r="Q23" s="256" t="s">
        <v>108</v>
      </c>
      <c r="R23" s="340">
        <f t="shared" si="9"/>
        <v>11.086474501108647</v>
      </c>
      <c r="S23" s="336">
        <v>5</v>
      </c>
      <c r="T23" s="479"/>
      <c r="U23" s="481"/>
      <c r="V23" s="339"/>
      <c r="W23" s="932"/>
      <c r="X23" s="510" t="s">
        <v>169</v>
      </c>
      <c r="Y23" s="340">
        <f t="shared" si="5"/>
        <v>19.955654101995567</v>
      </c>
      <c r="Z23" s="325">
        <v>9</v>
      </c>
      <c r="AA23" s="482"/>
      <c r="AB23" s="555">
        <f>Y23*0.065/35</f>
        <v>3.7060500475134629E-2</v>
      </c>
      <c r="AC23" s="401"/>
      <c r="AD23" s="924"/>
      <c r="AE23" s="330" t="s">
        <v>149</v>
      </c>
      <c r="AF23" s="570" t="s">
        <v>195</v>
      </c>
      <c r="AG23" s="327"/>
      <c r="AH23" s="797"/>
      <c r="AI23" s="478"/>
      <c r="AJ23" s="345"/>
      <c r="AL23" s="967"/>
      <c r="AM23" s="830"/>
      <c r="AN23" s="608"/>
      <c r="AO23" s="607"/>
      <c r="AP23" s="608"/>
      <c r="AQ23" s="672"/>
      <c r="AR23" s="670"/>
      <c r="AS23" s="671"/>
      <c r="AT23" s="100"/>
      <c r="AU23" s="9"/>
      <c r="AV23" s="796"/>
      <c r="AW23" s="101"/>
      <c r="AX23" s="102"/>
      <c r="AY23" s="9"/>
      <c r="AZ23" s="9"/>
      <c r="BA23" s="799"/>
      <c r="BB23" s="968"/>
      <c r="BC23" s="9"/>
      <c r="BD23" s="9"/>
      <c r="BE23" s="771"/>
      <c r="BF23" s="967"/>
      <c r="BG23" s="799"/>
      <c r="BH23" s="799"/>
      <c r="BI23" s="771"/>
      <c r="BJ23" s="771"/>
    </row>
    <row r="24" spans="1:62" ht="18" customHeight="1">
      <c r="A24" s="977"/>
      <c r="B24" s="935"/>
      <c r="C24" s="295" t="s">
        <v>110</v>
      </c>
      <c r="D24" s="570" t="s">
        <v>195</v>
      </c>
      <c r="E24" s="570" t="s">
        <v>195</v>
      </c>
      <c r="F24" s="344"/>
      <c r="G24" s="333"/>
      <c r="H24" s="654"/>
      <c r="I24" s="965"/>
      <c r="J24" s="330" t="s">
        <v>121</v>
      </c>
      <c r="K24" s="570" t="s">
        <v>195</v>
      </c>
      <c r="L24" s="325">
        <v>0.3</v>
      </c>
      <c r="M24" s="344"/>
      <c r="N24" s="333"/>
      <c r="O24" s="468"/>
      <c r="P24" s="960"/>
      <c r="Q24" s="93" t="s">
        <v>121</v>
      </c>
      <c r="R24" s="340">
        <f t="shared" si="9"/>
        <v>0.66518847006651882</v>
      </c>
      <c r="S24" s="336">
        <v>0.3</v>
      </c>
      <c r="T24" s="479"/>
      <c r="U24" s="301"/>
      <c r="V24" s="334">
        <f>R24/100</f>
        <v>6.6518847006651885E-3</v>
      </c>
      <c r="W24" s="932"/>
      <c r="X24" s="510" t="s">
        <v>163</v>
      </c>
      <c r="Y24" s="340">
        <f t="shared" si="5"/>
        <v>1.3303769401330376</v>
      </c>
      <c r="Z24" s="325">
        <v>0.6</v>
      </c>
      <c r="AA24" s="482"/>
      <c r="AB24" s="401"/>
      <c r="AC24" s="401"/>
      <c r="AD24" s="924"/>
      <c r="AE24" s="330" t="s">
        <v>279</v>
      </c>
      <c r="AF24" s="330">
        <v>10</v>
      </c>
      <c r="AG24" s="690"/>
      <c r="AH24" s="797">
        <f>AF24/15</f>
        <v>0.66666666666666663</v>
      </c>
      <c r="AI24" s="301"/>
      <c r="AJ24" s="345"/>
      <c r="AL24" s="967"/>
      <c r="AM24" s="830"/>
      <c r="AN24" s="608"/>
      <c r="AO24" s="607"/>
      <c r="AP24" s="632"/>
      <c r="AQ24" s="672"/>
      <c r="AR24" s="671"/>
      <c r="AS24" s="670"/>
      <c r="AT24" s="100"/>
      <c r="AU24" s="9"/>
      <c r="AV24" s="79"/>
      <c r="AW24" s="101"/>
      <c r="AX24" s="102"/>
      <c r="AY24" s="9"/>
      <c r="AZ24" s="9"/>
      <c r="BA24" s="799"/>
      <c r="BB24" s="968"/>
      <c r="BC24" s="9"/>
      <c r="BD24" s="9"/>
      <c r="BE24" s="771"/>
      <c r="BF24" s="967"/>
      <c r="BG24" s="9"/>
      <c r="BH24" s="799"/>
      <c r="BI24" s="771"/>
      <c r="BJ24" s="771"/>
    </row>
    <row r="25" spans="1:62" ht="18" customHeight="1">
      <c r="A25" s="977"/>
      <c r="B25" s="935"/>
      <c r="C25" s="295" t="s">
        <v>162</v>
      </c>
      <c r="D25" s="573">
        <f t="shared" ref="D25" si="11">E25*1000/454</f>
        <v>1.3215859030837005</v>
      </c>
      <c r="E25" s="141">
        <v>0.6</v>
      </c>
      <c r="F25" s="344"/>
      <c r="G25" s="344"/>
      <c r="H25" s="468"/>
      <c r="I25" s="965"/>
      <c r="J25" s="330" t="s">
        <v>201</v>
      </c>
      <c r="K25" s="340">
        <f t="shared" si="8"/>
        <v>33.259423503325941</v>
      </c>
      <c r="L25" s="325">
        <v>15</v>
      </c>
      <c r="M25" s="344"/>
      <c r="N25" s="344"/>
      <c r="O25" s="498"/>
      <c r="P25" s="960"/>
      <c r="Q25" s="342"/>
      <c r="R25" s="542"/>
      <c r="S25" s="344"/>
      <c r="T25" s="521"/>
      <c r="U25" s="301"/>
      <c r="V25" s="345"/>
      <c r="W25" s="932"/>
      <c r="X25" s="510"/>
      <c r="Y25" s="542"/>
      <c r="Z25" s="325"/>
      <c r="AA25" s="341"/>
      <c r="AB25" s="401"/>
      <c r="AC25" s="401"/>
      <c r="AD25" s="924"/>
      <c r="AE25" s="330"/>
      <c r="AF25" s="330"/>
      <c r="AG25" s="690"/>
      <c r="AH25" s="797"/>
      <c r="AI25" s="301"/>
      <c r="AJ25" s="345"/>
      <c r="AL25" s="967"/>
      <c r="AM25" s="830"/>
      <c r="AN25" s="608"/>
      <c r="AO25" s="607"/>
      <c r="AP25" s="608"/>
      <c r="AQ25" s="211"/>
      <c r="AR25" s="673"/>
      <c r="AS25" s="673"/>
      <c r="AT25" s="100"/>
      <c r="AU25" s="9"/>
      <c r="AV25" s="79"/>
      <c r="AW25" s="101"/>
      <c r="AX25" s="102"/>
      <c r="AY25" s="9"/>
      <c r="AZ25" s="9"/>
      <c r="BA25" s="799"/>
      <c r="BB25" s="968"/>
      <c r="BC25" s="9"/>
      <c r="BD25" s="9"/>
      <c r="BE25" s="771"/>
      <c r="BF25" s="967"/>
      <c r="BG25" s="9"/>
      <c r="BH25" s="10"/>
      <c r="BI25" s="771"/>
      <c r="BJ25" s="771"/>
    </row>
    <row r="26" spans="1:62" ht="18" customHeight="1">
      <c r="A26" s="977"/>
      <c r="B26" s="936"/>
      <c r="C26" s="564"/>
      <c r="D26" s="104"/>
      <c r="E26" s="141"/>
      <c r="F26" s="344"/>
      <c r="G26" s="344"/>
      <c r="H26" s="483"/>
      <c r="I26" s="966"/>
      <c r="J26" s="515"/>
      <c r="K26" s="330"/>
      <c r="L26" s="325"/>
      <c r="M26" s="344"/>
      <c r="N26" s="344"/>
      <c r="O26" s="498"/>
      <c r="P26" s="961"/>
      <c r="Q26" s="476"/>
      <c r="R26" s="542"/>
      <c r="S26" s="344"/>
      <c r="T26" s="521"/>
      <c r="U26" s="301"/>
      <c r="V26" s="345"/>
      <c r="W26" s="933"/>
      <c r="X26" s="510"/>
      <c r="Y26" s="542"/>
      <c r="Z26" s="325"/>
      <c r="AA26" s="341"/>
      <c r="AB26" s="401"/>
      <c r="AC26" s="401"/>
      <c r="AD26" s="925"/>
      <c r="AE26" s="540"/>
      <c r="AF26" s="330"/>
      <c r="AG26" s="691"/>
      <c r="AH26" s="797"/>
      <c r="AI26" s="301"/>
      <c r="AJ26" s="345"/>
      <c r="AL26" s="967"/>
      <c r="AM26" s="830"/>
      <c r="AN26" s="632"/>
      <c r="AO26" s="680"/>
      <c r="AP26" s="608"/>
      <c r="AQ26" s="211"/>
      <c r="AR26" s="211"/>
      <c r="AS26" s="211"/>
      <c r="AT26" s="100"/>
      <c r="AU26" s="9"/>
      <c r="AV26" s="79"/>
      <c r="AW26" s="101"/>
      <c r="AX26" s="102"/>
      <c r="AY26" s="9"/>
      <c r="AZ26" s="9"/>
      <c r="BA26" s="799"/>
      <c r="BB26" s="968"/>
      <c r="BC26" s="9"/>
      <c r="BD26" s="9"/>
      <c r="BE26" s="771"/>
      <c r="BF26" s="967"/>
      <c r="BG26" s="9"/>
      <c r="BH26" s="799"/>
      <c r="BI26" s="771"/>
      <c r="BJ26" s="771"/>
    </row>
    <row r="27" spans="1:62" s="103" customFormat="1">
      <c r="A27" s="802" t="s">
        <v>38</v>
      </c>
      <c r="B27" s="787" t="s">
        <v>38</v>
      </c>
      <c r="C27" s="337"/>
      <c r="D27" s="93"/>
      <c r="E27" s="350"/>
      <c r="F27" s="256"/>
      <c r="G27" s="394"/>
      <c r="H27" s="484"/>
      <c r="I27" s="787" t="s">
        <v>28</v>
      </c>
      <c r="J27" s="337" t="s">
        <v>28</v>
      </c>
      <c r="K27" s="470">
        <v>120</v>
      </c>
      <c r="L27" s="337"/>
      <c r="M27" s="349"/>
      <c r="N27" s="350"/>
      <c r="O27" s="498"/>
      <c r="P27" s="347" t="s">
        <v>8</v>
      </c>
      <c r="Q27" s="337"/>
      <c r="R27" s="453"/>
      <c r="S27" s="454"/>
      <c r="T27" s="485"/>
      <c r="U27" s="93"/>
      <c r="V27" s="351"/>
      <c r="W27" s="787" t="s">
        <v>28</v>
      </c>
      <c r="X27" s="337"/>
      <c r="Y27" s="486"/>
      <c r="Z27" s="454"/>
      <c r="AA27" s="349"/>
      <c r="AB27" s="350"/>
      <c r="AC27" s="350"/>
      <c r="AD27" s="347" t="s">
        <v>46</v>
      </c>
      <c r="AE27" s="788"/>
      <c r="AF27" s="453"/>
      <c r="AG27" s="687"/>
      <c r="AH27" s="349"/>
      <c r="AI27" s="350"/>
      <c r="AJ27" s="351"/>
      <c r="AK27" s="106"/>
      <c r="AL27" s="106"/>
      <c r="AM27" s="106"/>
      <c r="AN27" s="106"/>
      <c r="AO27" s="90"/>
      <c r="AP27" s="82"/>
      <c r="AQ27" s="82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</row>
    <row r="28" spans="1:62" ht="18" customHeight="1" thickBot="1">
      <c r="A28" s="803" t="s">
        <v>0</v>
      </c>
      <c r="B28" s="487" t="s">
        <v>0</v>
      </c>
      <c r="C28" s="488"/>
      <c r="D28" s="489"/>
      <c r="E28" s="559"/>
      <c r="F28" s="559"/>
      <c r="G28" s="428"/>
      <c r="H28" s="490"/>
      <c r="I28" s="487" t="s">
        <v>0</v>
      </c>
      <c r="J28" s="488" t="s">
        <v>197</v>
      </c>
      <c r="K28" s="491">
        <v>200</v>
      </c>
      <c r="L28" s="488"/>
      <c r="M28" s="352"/>
      <c r="N28" s="428"/>
      <c r="O28" s="603"/>
      <c r="P28" s="487" t="s">
        <v>0</v>
      </c>
      <c r="Q28" s="405"/>
      <c r="R28" s="492"/>
      <c r="S28" s="493"/>
      <c r="T28" s="494"/>
      <c r="U28" s="491"/>
      <c r="V28" s="407"/>
      <c r="W28" s="487" t="s">
        <v>0</v>
      </c>
      <c r="X28" s="495"/>
      <c r="Y28" s="495"/>
      <c r="Z28" s="325"/>
      <c r="AA28" s="406"/>
      <c r="AB28" s="353"/>
      <c r="AC28" s="353"/>
      <c r="AD28" s="487" t="s">
        <v>0</v>
      </c>
      <c r="AE28" s="405"/>
      <c r="AF28" s="458"/>
      <c r="AG28" s="692"/>
      <c r="AH28" s="352"/>
      <c r="AI28" s="428"/>
      <c r="AJ28" s="407"/>
      <c r="AL28" s="106"/>
      <c r="AM28" s="83"/>
      <c r="AN28" s="83"/>
      <c r="AO28" s="90"/>
      <c r="AP28" s="106"/>
      <c r="AQ28" s="106"/>
      <c r="AR28" s="771"/>
      <c r="AS28" s="771"/>
      <c r="AT28" s="771"/>
      <c r="AU28" s="771"/>
      <c r="AV28" s="771"/>
      <c r="AW28" s="771"/>
      <c r="AX28" s="771"/>
      <c r="AY28" s="771"/>
      <c r="AZ28" s="771"/>
      <c r="BA28" s="771"/>
      <c r="BB28" s="771"/>
    </row>
    <row r="29" spans="1:62" ht="18" customHeight="1" thickBot="1">
      <c r="A29" s="980" t="s">
        <v>10</v>
      </c>
      <c r="B29" s="973" t="s">
        <v>29</v>
      </c>
      <c r="C29" s="974"/>
      <c r="D29" s="496"/>
      <c r="E29" s="557"/>
      <c r="F29" s="557">
        <f>SUM(F5:F28)</f>
        <v>5.3695491500369545</v>
      </c>
      <c r="G29" s="558">
        <f>SUM(G5:G28)</f>
        <v>2.9337028824833702</v>
      </c>
      <c r="H29" s="602">
        <f>SUM(H5:H28)</f>
        <v>1.7415425339675903</v>
      </c>
      <c r="I29" s="973" t="s">
        <v>39</v>
      </c>
      <c r="J29" s="974"/>
      <c r="K29" s="496"/>
      <c r="L29" s="557"/>
      <c r="M29" s="557">
        <f>SUM(M5:M28)</f>
        <v>5.8607843137254898</v>
      </c>
      <c r="N29" s="558">
        <f>SUM(N5:N28)</f>
        <v>2.5</v>
      </c>
      <c r="O29" s="604">
        <f>SUM(O5:O28)</f>
        <v>1.2353183401963892</v>
      </c>
      <c r="P29" s="978" t="s">
        <v>29</v>
      </c>
      <c r="Q29" s="979"/>
      <c r="R29" s="496"/>
      <c r="S29" s="557"/>
      <c r="T29" s="557">
        <f>SUM(T5:T28)</f>
        <v>5.4837734327756502</v>
      </c>
      <c r="U29" s="558">
        <f>SUM(U5:U28)</f>
        <v>2.355290520720001</v>
      </c>
      <c r="V29" s="497">
        <f>SUM(V5:V28)</f>
        <v>1.5833895690735564</v>
      </c>
      <c r="W29" s="973" t="s">
        <v>11</v>
      </c>
      <c r="X29" s="974"/>
      <c r="Y29" s="496"/>
      <c r="Z29" s="557"/>
      <c r="AA29" s="557">
        <f>SUM(AA5:AA28)</f>
        <v>5.2646479449577948</v>
      </c>
      <c r="AB29" s="558">
        <f>SUM(AB5:AB28)</f>
        <v>2.4643649033892938</v>
      </c>
      <c r="AC29" s="497">
        <f>SUM(AC5:AC28)</f>
        <v>1.5803769401330374</v>
      </c>
      <c r="AD29" s="971" t="s">
        <v>74</v>
      </c>
      <c r="AE29" s="972"/>
      <c r="AF29" s="496"/>
      <c r="AG29" s="693"/>
      <c r="AH29" s="681">
        <f>SUM(AH5:AH28)</f>
        <v>6.9369958350383341</v>
      </c>
      <c r="AI29" s="558">
        <f>SUM(AI5:AI28)</f>
        <v>2.5912849842505445</v>
      </c>
      <c r="AJ29" s="497">
        <f>SUM(AJ5:AJ28)</f>
        <v>1.6251249012685212</v>
      </c>
      <c r="AL29" s="106"/>
      <c r="AM29" s="83"/>
      <c r="AN29" s="83"/>
      <c r="AO29" s="90"/>
      <c r="AP29" s="106"/>
      <c r="AQ29" s="106"/>
      <c r="AR29" s="771"/>
      <c r="AS29" s="771"/>
      <c r="AT29" s="771"/>
      <c r="AU29" s="771"/>
      <c r="AV29" s="771"/>
      <c r="AW29" s="771"/>
      <c r="AX29" s="771"/>
      <c r="AY29" s="771"/>
      <c r="AZ29" s="771"/>
      <c r="BA29" s="771"/>
      <c r="BB29" s="771"/>
    </row>
    <row r="30" spans="1:62" ht="18" customHeight="1">
      <c r="A30" s="981"/>
      <c r="B30" s="962" t="s">
        <v>31</v>
      </c>
      <c r="C30" s="963"/>
      <c r="D30" s="415">
        <f>F29</f>
        <v>5.3695491500369545</v>
      </c>
      <c r="E30" s="394"/>
      <c r="F30" s="394"/>
      <c r="G30" s="350"/>
      <c r="H30" s="498"/>
      <c r="I30" s="962" t="s">
        <v>40</v>
      </c>
      <c r="J30" s="963"/>
      <c r="K30" s="415">
        <f>M29</f>
        <v>5.8607843137254898</v>
      </c>
      <c r="L30" s="394"/>
      <c r="M30" s="394"/>
      <c r="N30" s="350"/>
      <c r="O30" s="498"/>
      <c r="P30" s="962" t="s">
        <v>31</v>
      </c>
      <c r="Q30" s="963"/>
      <c r="R30" s="415">
        <f>T29</f>
        <v>5.4837734327756502</v>
      </c>
      <c r="S30" s="394"/>
      <c r="T30" s="394"/>
      <c r="U30" s="350"/>
      <c r="V30" s="498"/>
      <c r="W30" s="962" t="s">
        <v>31</v>
      </c>
      <c r="X30" s="963"/>
      <c r="Y30" s="415">
        <f>AA29</f>
        <v>5.2646479449577948</v>
      </c>
      <c r="Z30" s="394"/>
      <c r="AA30" s="394"/>
      <c r="AB30" s="350"/>
      <c r="AC30" s="498"/>
      <c r="AD30" s="975" t="s">
        <v>75</v>
      </c>
      <c r="AE30" s="976"/>
      <c r="AF30" s="415">
        <f>AH29</f>
        <v>6.9369958350383341</v>
      </c>
      <c r="AG30" s="327"/>
      <c r="AH30" s="393"/>
      <c r="AI30" s="350"/>
      <c r="AJ30" s="498"/>
      <c r="AL30" s="106"/>
      <c r="AM30" s="83"/>
      <c r="AN30" s="989"/>
      <c r="AO30" s="796"/>
      <c r="AP30" s="796"/>
      <c r="AQ30" s="9"/>
      <c r="AR30" s="149"/>
      <c r="AS30" s="149"/>
      <c r="AT30" s="187"/>
      <c r="AU30" s="771"/>
      <c r="AV30" s="771"/>
      <c r="AW30" s="771"/>
      <c r="AX30" s="771"/>
      <c r="AY30" s="771"/>
      <c r="AZ30" s="771"/>
      <c r="BA30" s="771"/>
      <c r="BB30" s="771"/>
    </row>
    <row r="31" spans="1:62" ht="18" customHeight="1">
      <c r="A31" s="981"/>
      <c r="B31" s="962" t="s">
        <v>41</v>
      </c>
      <c r="C31" s="963"/>
      <c r="D31" s="416">
        <f>G29</f>
        <v>2.9337028824833702</v>
      </c>
      <c r="E31" s="394"/>
      <c r="F31" s="500"/>
      <c r="G31" s="359"/>
      <c r="H31" s="498"/>
      <c r="I31" s="962" t="s">
        <v>41</v>
      </c>
      <c r="J31" s="963"/>
      <c r="K31" s="416">
        <f>N29</f>
        <v>2.5</v>
      </c>
      <c r="L31" s="394"/>
      <c r="M31" s="500"/>
      <c r="N31" s="359"/>
      <c r="O31" s="498"/>
      <c r="P31" s="962" t="s">
        <v>25</v>
      </c>
      <c r="Q31" s="963"/>
      <c r="R31" s="416">
        <f>U29</f>
        <v>2.355290520720001</v>
      </c>
      <c r="S31" s="394"/>
      <c r="T31" s="500"/>
      <c r="U31" s="359"/>
      <c r="V31" s="498"/>
      <c r="W31" s="962" t="s">
        <v>25</v>
      </c>
      <c r="X31" s="963"/>
      <c r="Y31" s="416">
        <f>AB29</f>
        <v>2.4643649033892938</v>
      </c>
      <c r="Z31" s="394"/>
      <c r="AA31" s="500"/>
      <c r="AB31" s="359"/>
      <c r="AC31" s="498"/>
      <c r="AD31" s="962" t="s">
        <v>25</v>
      </c>
      <c r="AE31" s="963"/>
      <c r="AF31" s="416">
        <f>AI29</f>
        <v>2.5912849842505445</v>
      </c>
      <c r="AG31" s="327"/>
      <c r="AH31" s="682"/>
      <c r="AI31" s="359"/>
      <c r="AJ31" s="498"/>
      <c r="AL31" s="106"/>
      <c r="AM31" s="83"/>
      <c r="AN31" s="989"/>
      <c r="AO31" s="79"/>
      <c r="AP31" s="796"/>
      <c r="AQ31" s="9"/>
      <c r="AR31" s="188"/>
      <c r="AS31" s="149"/>
      <c r="AT31" s="187"/>
      <c r="AU31" s="771"/>
      <c r="AV31" s="771"/>
      <c r="AW31" s="771"/>
      <c r="AX31" s="771"/>
      <c r="AY31" s="771"/>
      <c r="AZ31" s="771"/>
      <c r="BA31" s="771"/>
      <c r="BB31" s="771"/>
    </row>
    <row r="32" spans="1:62" ht="18" customHeight="1">
      <c r="A32" s="981"/>
      <c r="B32" s="969" t="s">
        <v>14</v>
      </c>
      <c r="C32" s="970"/>
      <c r="D32" s="416">
        <f>H29</f>
        <v>1.7415425339675903</v>
      </c>
      <c r="E32" s="500"/>
      <c r="F32" s="500"/>
      <c r="G32" s="359"/>
      <c r="H32" s="498"/>
      <c r="I32" s="969" t="s">
        <v>14</v>
      </c>
      <c r="J32" s="970"/>
      <c r="K32" s="416">
        <f>O29</f>
        <v>1.2353183401963892</v>
      </c>
      <c r="L32" s="500"/>
      <c r="M32" s="500"/>
      <c r="N32" s="359"/>
      <c r="O32" s="498"/>
      <c r="P32" s="962" t="s">
        <v>14</v>
      </c>
      <c r="Q32" s="963"/>
      <c r="R32" s="416">
        <f>V29</f>
        <v>1.5833895690735564</v>
      </c>
      <c r="S32" s="500"/>
      <c r="T32" s="500"/>
      <c r="U32" s="359"/>
      <c r="V32" s="498"/>
      <c r="W32" s="962" t="s">
        <v>14</v>
      </c>
      <c r="X32" s="963"/>
      <c r="Y32" s="416">
        <f>AC29</f>
        <v>1.5803769401330374</v>
      </c>
      <c r="Z32" s="500"/>
      <c r="AA32" s="500"/>
      <c r="AB32" s="359"/>
      <c r="AC32" s="498"/>
      <c r="AD32" s="962" t="s">
        <v>14</v>
      </c>
      <c r="AE32" s="963"/>
      <c r="AF32" s="416">
        <f>AJ29</f>
        <v>1.6251249012685212</v>
      </c>
      <c r="AG32" s="327"/>
      <c r="AH32" s="682"/>
      <c r="AI32" s="359"/>
      <c r="AJ32" s="498"/>
      <c r="AL32" s="106"/>
      <c r="AM32" s="83"/>
      <c r="AN32" s="989"/>
      <c r="AO32" s="79"/>
      <c r="AP32" s="796"/>
      <c r="AQ32" s="9"/>
      <c r="AR32" s="9"/>
      <c r="AS32" s="9"/>
      <c r="AT32" s="187"/>
      <c r="AU32" s="771"/>
      <c r="AV32" s="771"/>
      <c r="AW32" s="771"/>
      <c r="AX32" s="771"/>
      <c r="AY32" s="771"/>
      <c r="AZ32" s="771"/>
      <c r="BA32" s="771"/>
      <c r="BB32" s="771"/>
    </row>
    <row r="33" spans="1:54" ht="18" customHeight="1">
      <c r="A33" s="981"/>
      <c r="B33" s="969" t="s">
        <v>84</v>
      </c>
      <c r="C33" s="970"/>
      <c r="D33" s="348"/>
      <c r="E33" s="364"/>
      <c r="F33" s="364"/>
      <c r="G33" s="364"/>
      <c r="H33" s="498"/>
      <c r="I33" s="969" t="s">
        <v>84</v>
      </c>
      <c r="J33" s="970"/>
      <c r="K33" s="348">
        <v>1</v>
      </c>
      <c r="L33" s="364"/>
      <c r="M33" s="364"/>
      <c r="N33" s="364"/>
      <c r="O33" s="498"/>
      <c r="P33" s="962" t="s">
        <v>84</v>
      </c>
      <c r="Q33" s="963"/>
      <c r="R33" s="501"/>
      <c r="S33" s="499"/>
      <c r="T33" s="501"/>
      <c r="U33" s="501"/>
      <c r="V33" s="502"/>
      <c r="W33" s="962" t="s">
        <v>84</v>
      </c>
      <c r="X33" s="963"/>
      <c r="Y33" s="348"/>
      <c r="Z33" s="348"/>
      <c r="AA33" s="363"/>
      <c r="AB33" s="364"/>
      <c r="AC33" s="364"/>
      <c r="AD33" s="962" t="s">
        <v>84</v>
      </c>
      <c r="AE33" s="963"/>
      <c r="AF33" s="348"/>
      <c r="AG33" s="327"/>
      <c r="AH33" s="363"/>
      <c r="AI33" s="364"/>
      <c r="AJ33" s="365"/>
      <c r="AL33" s="106"/>
      <c r="AM33" s="85"/>
      <c r="AN33" s="989"/>
      <c r="AO33" s="771"/>
      <c r="AP33" s="771"/>
      <c r="AQ33" s="9"/>
      <c r="AR33" s="9"/>
      <c r="AS33" s="9"/>
      <c r="AT33" s="187"/>
      <c r="AU33" s="771"/>
      <c r="AV33" s="771"/>
      <c r="AW33" s="771"/>
      <c r="AX33" s="771"/>
      <c r="AY33" s="771"/>
      <c r="AZ33" s="771"/>
      <c r="BA33" s="771"/>
      <c r="BB33" s="771"/>
    </row>
    <row r="34" spans="1:54" ht="18" customHeight="1">
      <c r="A34" s="981"/>
      <c r="B34" s="987" t="s">
        <v>5</v>
      </c>
      <c r="C34" s="988"/>
      <c r="D34" s="366"/>
      <c r="E34" s="369"/>
      <c r="F34" s="369"/>
      <c r="G34" s="369"/>
      <c r="H34" s="503"/>
      <c r="I34" s="987" t="s">
        <v>5</v>
      </c>
      <c r="J34" s="988"/>
      <c r="K34" s="366">
        <v>1</v>
      </c>
      <c r="L34" s="369"/>
      <c r="M34" s="369"/>
      <c r="N34" s="369"/>
      <c r="O34" s="503"/>
      <c r="P34" s="991" t="s">
        <v>5</v>
      </c>
      <c r="Q34" s="992"/>
      <c r="R34" s="366"/>
      <c r="S34" s="504"/>
      <c r="T34" s="348"/>
      <c r="U34" s="348"/>
      <c r="V34" s="370"/>
      <c r="W34" s="991" t="s">
        <v>5</v>
      </c>
      <c r="X34" s="992"/>
      <c r="Y34" s="366"/>
      <c r="Z34" s="366"/>
      <c r="AA34" s="368"/>
      <c r="AB34" s="369"/>
      <c r="AC34" s="369"/>
      <c r="AD34" s="962" t="s">
        <v>44</v>
      </c>
      <c r="AE34" s="963"/>
      <c r="AF34" s="366"/>
      <c r="AG34" s="327"/>
      <c r="AH34" s="368"/>
      <c r="AI34" s="369"/>
      <c r="AJ34" s="370"/>
      <c r="AL34" s="106"/>
      <c r="AM34" s="106"/>
      <c r="AN34" s="989"/>
      <c r="AO34" s="106"/>
      <c r="AP34" s="106"/>
      <c r="AQ34" s="9"/>
      <c r="AR34" s="9"/>
      <c r="AS34" s="9"/>
      <c r="AT34" s="187"/>
      <c r="AU34" s="771"/>
      <c r="AV34" s="771"/>
      <c r="AW34" s="771"/>
      <c r="AX34" s="771"/>
      <c r="AY34" s="771"/>
      <c r="AZ34" s="771"/>
      <c r="BA34" s="771"/>
      <c r="BB34" s="771"/>
    </row>
    <row r="35" spans="1:54" s="31" customFormat="1" ht="18" customHeight="1">
      <c r="A35" s="981"/>
      <c r="B35" s="985" t="s">
        <v>4</v>
      </c>
      <c r="C35" s="986"/>
      <c r="D35" s="371"/>
      <c r="E35" s="373"/>
      <c r="F35" s="373"/>
      <c r="G35" s="373"/>
      <c r="H35" s="505"/>
      <c r="I35" s="985" t="s">
        <v>4</v>
      </c>
      <c r="J35" s="986"/>
      <c r="K35" s="371" t="s">
        <v>61</v>
      </c>
      <c r="L35" s="373"/>
      <c r="M35" s="373"/>
      <c r="N35" s="373"/>
      <c r="O35" s="498"/>
      <c r="P35" s="962" t="s">
        <v>4</v>
      </c>
      <c r="Q35" s="963"/>
      <c r="R35" s="371" t="s">
        <v>62</v>
      </c>
      <c r="S35" s="364"/>
      <c r="T35" s="371"/>
      <c r="U35" s="371"/>
      <c r="V35" s="374"/>
      <c r="W35" s="969" t="s">
        <v>4</v>
      </c>
      <c r="X35" s="970"/>
      <c r="Y35" s="371" t="s">
        <v>33</v>
      </c>
      <c r="Z35" s="348"/>
      <c r="AA35" s="372"/>
      <c r="AB35" s="373"/>
      <c r="AC35" s="373"/>
      <c r="AD35" s="969" t="s">
        <v>45</v>
      </c>
      <c r="AE35" s="970"/>
      <c r="AF35" s="371">
        <v>2.5</v>
      </c>
      <c r="AG35" s="327"/>
      <c r="AH35" s="372"/>
      <c r="AI35" s="373"/>
      <c r="AJ35" s="374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</row>
    <row r="36" spans="1:54" s="31" customFormat="1" ht="18" customHeight="1" thickBot="1">
      <c r="A36" s="982"/>
      <c r="B36" s="983" t="s">
        <v>32</v>
      </c>
      <c r="C36" s="984"/>
      <c r="D36" s="375">
        <f>D30*70+D31*75+D32*25+D33*60+D34*120+D35*45</f>
        <v>639.43472003802935</v>
      </c>
      <c r="E36" s="378"/>
      <c r="F36" s="378"/>
      <c r="G36" s="378"/>
      <c r="H36" s="506"/>
      <c r="I36" s="983" t="s">
        <v>32</v>
      </c>
      <c r="J36" s="984"/>
      <c r="K36" s="375">
        <f>K30*70+K31*75+K32*25+K33*60+K34*120+K35*45</f>
        <v>921.13786046569408</v>
      </c>
      <c r="L36" s="378"/>
      <c r="M36" s="378"/>
      <c r="N36" s="378"/>
      <c r="O36" s="605"/>
      <c r="P36" s="1000" t="s">
        <v>32</v>
      </c>
      <c r="Q36" s="1001"/>
      <c r="R36" s="375">
        <f>R30*70+R31*75+R32*25+R33*60+R34*120+R35*45</f>
        <v>712.59566857513448</v>
      </c>
      <c r="S36" s="507"/>
      <c r="T36" s="508"/>
      <c r="U36" s="508"/>
      <c r="V36" s="379"/>
      <c r="W36" s="983" t="s">
        <v>32</v>
      </c>
      <c r="X36" s="984"/>
      <c r="Y36" s="375">
        <f>Y30*70+Y31*75+Y32*25+Y33*60+Y34*120+Y35*45</f>
        <v>705.36214740456853</v>
      </c>
      <c r="Z36" s="509"/>
      <c r="AA36" s="377"/>
      <c r="AB36" s="378"/>
      <c r="AC36" s="378"/>
      <c r="AD36" s="983" t="s">
        <v>55</v>
      </c>
      <c r="AE36" s="984"/>
      <c r="AF36" s="375">
        <f>AF30*70+AF31*75+AF32*25+AF33*60+AF34*120+AF35*45</f>
        <v>833.06420480318729</v>
      </c>
      <c r="AG36" s="694"/>
      <c r="AH36" s="377"/>
      <c r="AI36" s="378"/>
      <c r="AJ36" s="379"/>
    </row>
    <row r="37" spans="1:54" s="31" customFormat="1" ht="28.5" customHeight="1">
      <c r="A37" s="994" t="s">
        <v>283</v>
      </c>
      <c r="B37" s="994"/>
      <c r="C37" s="994"/>
      <c r="D37" s="763"/>
      <c r="E37" s="762"/>
      <c r="F37" s="762"/>
      <c r="G37" s="764" t="s">
        <v>273</v>
      </c>
      <c r="H37" s="762" t="s">
        <v>274</v>
      </c>
      <c r="I37" s="994" t="s">
        <v>272</v>
      </c>
      <c r="J37" s="994"/>
      <c r="K37" s="763"/>
      <c r="L37" s="762"/>
      <c r="M37" s="762"/>
      <c r="N37" s="762"/>
      <c r="O37" s="762"/>
      <c r="P37" s="762"/>
      <c r="Q37" s="763"/>
      <c r="R37" s="999" t="s">
        <v>273</v>
      </c>
      <c r="S37" s="999"/>
      <c r="T37" s="763"/>
      <c r="U37" s="763"/>
      <c r="V37" s="763"/>
      <c r="W37" s="762"/>
      <c r="X37" s="762"/>
      <c r="Y37" s="994" t="s">
        <v>275</v>
      </c>
      <c r="Z37" s="994"/>
      <c r="AA37" s="79"/>
      <c r="AB37" s="796"/>
      <c r="AC37" s="32"/>
      <c r="AG37" s="771"/>
      <c r="AH37" s="3"/>
      <c r="AI37" s="3"/>
      <c r="AJ37" s="3"/>
    </row>
    <row r="38" spans="1:54" s="33" customFormat="1" ht="19.5">
      <c r="A38" s="910" t="s">
        <v>276</v>
      </c>
      <c r="B38" s="910"/>
      <c r="C38" s="910"/>
      <c r="D38" s="910"/>
      <c r="E38" s="910"/>
      <c r="F38" s="910"/>
      <c r="G38" s="910"/>
      <c r="H38" s="910"/>
      <c r="I38" s="37"/>
      <c r="J38" s="50"/>
      <c r="K38" s="50"/>
      <c r="L38" s="50"/>
      <c r="M38" s="50"/>
      <c r="N38" s="50"/>
      <c r="O38" s="50"/>
      <c r="P38" s="48"/>
      <c r="W38" s="48"/>
      <c r="X38" s="48"/>
      <c r="Y38" s="48"/>
      <c r="Z38" s="106"/>
      <c r="AA38" s="122"/>
      <c r="AB38" s="110"/>
      <c r="AC38" s="110"/>
      <c r="AD38" s="791"/>
      <c r="AE38" s="79"/>
      <c r="AF38" s="79"/>
      <c r="AG38" s="771"/>
      <c r="AH38" s="3"/>
      <c r="AI38" s="3"/>
      <c r="AJ38" s="3"/>
    </row>
    <row r="39" spans="1:54" s="35" customFormat="1" ht="19.5" customHeight="1">
      <c r="A39" s="915" t="s">
        <v>277</v>
      </c>
      <c r="B39" s="915"/>
      <c r="C39" s="915"/>
      <c r="D39" s="915"/>
      <c r="E39" s="915"/>
      <c r="F39" s="915"/>
      <c r="G39" s="915"/>
      <c r="H39" s="915"/>
      <c r="I39" s="915"/>
      <c r="J39" s="915"/>
      <c r="K39" s="915"/>
      <c r="L39" s="915"/>
      <c r="M39" s="915"/>
      <c r="N39" s="915"/>
      <c r="O39" s="915"/>
      <c r="P39" s="915"/>
      <c r="Q39" s="34"/>
      <c r="W39" s="34"/>
      <c r="X39" s="34"/>
      <c r="Y39" s="34"/>
      <c r="Z39" s="106"/>
      <c r="AA39" s="122"/>
      <c r="AB39" s="110"/>
      <c r="AC39" s="110"/>
      <c r="AD39" s="791"/>
      <c r="AE39" s="49"/>
      <c r="AF39" s="83"/>
      <c r="AG39" s="771"/>
      <c r="AH39" s="3"/>
      <c r="AI39" s="3"/>
      <c r="AJ39" s="3"/>
    </row>
    <row r="40" spans="1:54" s="35" customFormat="1" ht="19.5">
      <c r="A40" s="51" t="s">
        <v>278</v>
      </c>
      <c r="B40" s="51"/>
      <c r="C40" s="51"/>
      <c r="D40" s="34"/>
      <c r="E40" s="37"/>
      <c r="F40" s="37"/>
      <c r="G40" s="37"/>
      <c r="H40" s="51"/>
      <c r="I40" s="36"/>
      <c r="J40" s="37"/>
      <c r="K40" s="37"/>
      <c r="L40" s="37"/>
      <c r="M40" s="37"/>
      <c r="N40" s="37"/>
      <c r="O40" s="38"/>
      <c r="P40" s="34"/>
      <c r="Q40" s="34"/>
      <c r="Z40" s="106"/>
      <c r="AA40" s="106"/>
      <c r="AB40" s="84"/>
      <c r="AC40" s="796"/>
      <c r="AD40" s="796"/>
      <c r="AE40" s="106"/>
      <c r="AF40" s="771"/>
      <c r="AG40" s="771"/>
      <c r="AH40" s="3"/>
      <c r="AI40" s="3"/>
      <c r="AJ40" s="3"/>
    </row>
    <row r="41" spans="1:54" ht="16.5" customHeight="1">
      <c r="A41" s="771"/>
      <c r="B41" s="771"/>
      <c r="C41" s="771"/>
      <c r="D41" s="771"/>
      <c r="E41" s="771"/>
      <c r="F41" s="771"/>
      <c r="G41" s="771"/>
      <c r="H41" s="202"/>
      <c r="I41" s="990"/>
      <c r="J41" s="156"/>
      <c r="K41" s="82"/>
      <c r="L41" s="79"/>
      <c r="M41" s="79"/>
      <c r="N41" s="149"/>
      <c r="O41" s="205"/>
      <c r="P41" s="106"/>
      <c r="Q41" s="786"/>
      <c r="R41" s="771"/>
      <c r="S41" s="211"/>
      <c r="T41" s="771"/>
      <c r="U41" s="771"/>
      <c r="V41" s="771"/>
      <c r="W41" s="771"/>
      <c r="X41" s="771"/>
      <c r="Y41" s="771"/>
      <c r="Z41" s="211"/>
      <c r="AA41" s="771"/>
      <c r="AB41" s="771"/>
      <c r="AC41" s="771"/>
      <c r="AD41" s="771"/>
      <c r="AE41" s="996" t="s">
        <v>130</v>
      </c>
      <c r="AF41" s="539" t="s">
        <v>105</v>
      </c>
      <c r="AG41" s="340">
        <f t="shared" ref="AG41:AG45" si="12">AH41*1000/451</f>
        <v>11.086474501108647</v>
      </c>
      <c r="AH41" s="529">
        <v>5</v>
      </c>
      <c r="AI41" s="335"/>
      <c r="AJ41" s="336"/>
      <c r="AK41" s="334">
        <f>AG41/100</f>
        <v>0.11086474501108647</v>
      </c>
    </row>
    <row r="42" spans="1:54">
      <c r="A42" s="771"/>
      <c r="B42" s="771"/>
      <c r="C42" s="771"/>
      <c r="D42" s="771"/>
      <c r="E42" s="771"/>
      <c r="F42" s="771"/>
      <c r="G42" s="771"/>
      <c r="H42" s="202"/>
      <c r="I42" s="990"/>
      <c r="J42" s="156"/>
      <c r="K42" s="82"/>
      <c r="L42" s="79"/>
      <c r="M42" s="79"/>
      <c r="N42" s="149"/>
      <c r="O42" s="205"/>
      <c r="P42" s="106"/>
      <c r="Q42" s="786"/>
      <c r="R42" s="771"/>
      <c r="S42" s="211"/>
      <c r="T42" s="771"/>
      <c r="U42" s="771"/>
      <c r="V42" s="771"/>
      <c r="W42" s="989"/>
      <c r="X42" s="796"/>
      <c r="Y42" s="796"/>
      <c r="Z42" s="214"/>
      <c r="AA42" s="9"/>
      <c r="AB42" s="9"/>
      <c r="AC42" s="786"/>
      <c r="AD42" s="771"/>
      <c r="AE42" s="997"/>
      <c r="AF42" s="905" t="s">
        <v>106</v>
      </c>
      <c r="AG42" s="340">
        <f t="shared" si="12"/>
        <v>26.607538802660756</v>
      </c>
      <c r="AH42" s="512">
        <v>12</v>
      </c>
      <c r="AI42" s="338"/>
      <c r="AJ42" s="342"/>
      <c r="AK42" s="334">
        <f>AG42/100</f>
        <v>0.26607538802660757</v>
      </c>
    </row>
    <row r="43" spans="1:54">
      <c r="A43" s="771"/>
      <c r="B43" s="989"/>
      <c r="C43" s="79"/>
      <c r="D43" s="79"/>
      <c r="E43" s="796"/>
      <c r="F43" s="786"/>
      <c r="G43" s="149"/>
      <c r="H43" s="203"/>
      <c r="I43" s="990"/>
      <c r="J43" s="156"/>
      <c r="K43" s="82"/>
      <c r="L43" s="79"/>
      <c r="M43" s="79"/>
      <c r="N43" s="149"/>
      <c r="O43" s="205"/>
      <c r="P43" s="106"/>
      <c r="Q43" s="786"/>
      <c r="R43" s="771"/>
      <c r="S43" s="211"/>
      <c r="T43" s="771"/>
      <c r="U43" s="771"/>
      <c r="V43" s="771"/>
      <c r="W43" s="989"/>
      <c r="X43" s="796"/>
      <c r="Y43" s="796"/>
      <c r="Z43" s="215"/>
      <c r="AA43" s="9"/>
      <c r="AB43" s="9"/>
      <c r="AC43" s="786"/>
      <c r="AD43" s="771"/>
      <c r="AE43" s="997"/>
      <c r="AF43" s="905" t="s">
        <v>170</v>
      </c>
      <c r="AG43" s="340">
        <f t="shared" si="12"/>
        <v>22.172949002217294</v>
      </c>
      <c r="AH43" s="522">
        <v>10</v>
      </c>
      <c r="AI43" s="338"/>
      <c r="AJ43" s="342">
        <f>AG43/40</f>
        <v>0.55432372505543237</v>
      </c>
      <c r="AK43" s="334"/>
    </row>
    <row r="44" spans="1:54">
      <c r="A44" s="771"/>
      <c r="B44" s="989"/>
      <c r="C44" s="79"/>
      <c r="D44" s="796"/>
      <c r="E44" s="796"/>
      <c r="F44" s="149"/>
      <c r="G44" s="149"/>
      <c r="H44" s="203"/>
      <c r="I44" s="990"/>
      <c r="J44" s="106"/>
      <c r="K44" s="106"/>
      <c r="L44" s="79"/>
      <c r="M44" s="79"/>
      <c r="N44" s="79"/>
      <c r="O44" s="203"/>
      <c r="P44" s="106"/>
      <c r="Q44" s="786"/>
      <c r="R44" s="771"/>
      <c r="S44" s="211"/>
      <c r="T44" s="771"/>
      <c r="U44" s="771"/>
      <c r="V44" s="771"/>
      <c r="W44" s="989"/>
      <c r="X44" s="79"/>
      <c r="Y44" s="796"/>
      <c r="Z44" s="216"/>
      <c r="AA44" s="9"/>
      <c r="AB44" s="9"/>
      <c r="AC44" s="9"/>
      <c r="AD44" s="771"/>
      <c r="AE44" s="997"/>
      <c r="AF44" s="330" t="s">
        <v>95</v>
      </c>
      <c r="AG44" s="340">
        <f t="shared" si="12"/>
        <v>11.086474501108647</v>
      </c>
      <c r="AH44" s="325">
        <v>5</v>
      </c>
      <c r="AI44" s="338"/>
      <c r="AJ44" s="342"/>
      <c r="AK44" s="334">
        <f>AG44/100</f>
        <v>0.11086474501108647</v>
      </c>
    </row>
    <row r="45" spans="1:54">
      <c r="A45" s="771"/>
      <c r="B45" s="989"/>
      <c r="C45" s="79"/>
      <c r="D45" s="796"/>
      <c r="E45" s="796"/>
      <c r="F45" s="786"/>
      <c r="G45" s="149"/>
      <c r="H45" s="203"/>
      <c r="I45" s="990"/>
      <c r="J45" s="106"/>
      <c r="K45" s="106"/>
      <c r="L45" s="79"/>
      <c r="M45" s="79"/>
      <c r="N45" s="79"/>
      <c r="O45" s="203"/>
      <c r="P45" s="106"/>
      <c r="Q45" s="786"/>
      <c r="R45" s="771"/>
      <c r="S45" s="211"/>
      <c r="T45" s="771"/>
      <c r="U45" s="771"/>
      <c r="V45" s="771"/>
      <c r="W45" s="989"/>
      <c r="X45" s="79"/>
      <c r="Y45" s="796"/>
      <c r="Z45" s="217"/>
      <c r="AA45" s="9"/>
      <c r="AB45" s="9"/>
      <c r="AC45" s="9"/>
      <c r="AD45" s="771"/>
      <c r="AE45" s="998"/>
      <c r="AF45" s="104" t="s">
        <v>78</v>
      </c>
      <c r="AG45" s="340">
        <f t="shared" si="12"/>
        <v>13.303769401330378</v>
      </c>
      <c r="AH45" s="325">
        <v>6</v>
      </c>
      <c r="AI45" s="338"/>
      <c r="AJ45" s="342"/>
      <c r="AK45" s="334">
        <f>AG45/100</f>
        <v>0.13303769401330379</v>
      </c>
    </row>
    <row r="46" spans="1:54">
      <c r="A46" s="771"/>
      <c r="B46" s="989"/>
      <c r="C46" s="79"/>
      <c r="D46" s="796"/>
      <c r="E46" s="796"/>
      <c r="F46" s="149"/>
      <c r="G46" s="149"/>
      <c r="H46" s="203"/>
      <c r="I46" s="106"/>
      <c r="J46" s="82"/>
      <c r="K46" s="106"/>
      <c r="L46" s="106"/>
      <c r="M46" s="106"/>
      <c r="N46" s="106"/>
      <c r="O46" s="202"/>
      <c r="P46" s="106"/>
      <c r="Q46" s="786"/>
      <c r="R46" s="771"/>
      <c r="S46" s="211"/>
      <c r="T46" s="771"/>
      <c r="U46" s="771"/>
      <c r="V46" s="771"/>
      <c r="W46" s="989"/>
      <c r="X46" s="79"/>
      <c r="Y46" s="796"/>
      <c r="Z46" s="217"/>
      <c r="AA46" s="9"/>
      <c r="AB46" s="9"/>
      <c r="AC46" s="9"/>
      <c r="AD46" s="771"/>
      <c r="AG46" s="217"/>
    </row>
    <row r="47" spans="1:54">
      <c r="A47" s="771"/>
      <c r="B47" s="989"/>
      <c r="C47" s="82"/>
      <c r="D47" s="796"/>
      <c r="E47" s="796"/>
      <c r="F47" s="771"/>
      <c r="G47" s="771"/>
      <c r="H47" s="203"/>
      <c r="I47" s="106"/>
      <c r="J47" s="82"/>
      <c r="K47" s="106"/>
      <c r="L47" s="106"/>
      <c r="M47" s="106"/>
      <c r="N47" s="106"/>
      <c r="O47" s="202"/>
      <c r="P47" s="106"/>
      <c r="Q47" s="786"/>
      <c r="R47" s="771"/>
      <c r="S47" s="211"/>
      <c r="T47" s="771"/>
      <c r="U47" s="771"/>
      <c r="V47" s="771"/>
      <c r="W47" s="771"/>
      <c r="X47" s="771"/>
      <c r="Y47" s="771"/>
      <c r="Z47" s="211"/>
      <c r="AA47" s="771"/>
      <c r="AB47" s="771"/>
      <c r="AC47" s="771"/>
      <c r="AD47" s="771"/>
      <c r="AG47" s="211"/>
    </row>
    <row r="48" spans="1:54">
      <c r="A48" s="771"/>
      <c r="B48" s="771"/>
      <c r="C48" s="771"/>
      <c r="D48" s="771"/>
      <c r="E48" s="771"/>
      <c r="F48" s="771"/>
      <c r="G48" s="771"/>
      <c r="H48" s="202"/>
      <c r="I48" s="106"/>
      <c r="J48" s="82"/>
      <c r="K48" s="106"/>
      <c r="L48" s="106"/>
      <c r="M48" s="106"/>
      <c r="N48" s="106"/>
      <c r="O48" s="202"/>
      <c r="P48" s="106"/>
      <c r="Q48" s="786"/>
      <c r="R48" s="771"/>
      <c r="S48" s="211"/>
      <c r="T48" s="771"/>
      <c r="U48" s="771"/>
      <c r="V48" s="771"/>
      <c r="W48" s="771"/>
      <c r="X48" s="771"/>
      <c r="Y48" s="771"/>
      <c r="Z48" s="211"/>
      <c r="AA48" s="771"/>
      <c r="AB48" s="771"/>
      <c r="AC48" s="771"/>
      <c r="AD48" s="771"/>
      <c r="AG48" s="211"/>
    </row>
    <row r="49" spans="2:2" ht="21">
      <c r="B49" s="11"/>
    </row>
    <row r="50" spans="2:2" ht="21">
      <c r="B50" s="11"/>
    </row>
    <row r="51" spans="2:2">
      <c r="B51" s="771"/>
    </row>
    <row r="66" spans="11:17">
      <c r="K66" s="795"/>
      <c r="L66" s="795"/>
      <c r="M66" s="46"/>
      <c r="N66" s="139"/>
      <c r="O66" s="206"/>
      <c r="P66" s="139"/>
      <c r="Q66" s="42"/>
    </row>
  </sheetData>
  <mergeCells count="98">
    <mergeCell ref="A2:B2"/>
    <mergeCell ref="A37:C37"/>
    <mergeCell ref="AN6:AN10"/>
    <mergeCell ref="AE41:AE45"/>
    <mergeCell ref="A38:H38"/>
    <mergeCell ref="A39:P39"/>
    <mergeCell ref="R37:S37"/>
    <mergeCell ref="I37:J37"/>
    <mergeCell ref="Y37:Z37"/>
    <mergeCell ref="W35:X35"/>
    <mergeCell ref="AD31:AE31"/>
    <mergeCell ref="W34:X34"/>
    <mergeCell ref="P36:Q36"/>
    <mergeCell ref="P33:Q33"/>
    <mergeCell ref="I34:J34"/>
    <mergeCell ref="I33:J33"/>
    <mergeCell ref="P35:Q35"/>
    <mergeCell ref="B43:B47"/>
    <mergeCell ref="AN30:AN34"/>
    <mergeCell ref="I41:I45"/>
    <mergeCell ref="W42:W46"/>
    <mergeCell ref="AD36:AE36"/>
    <mergeCell ref="AD33:AE33"/>
    <mergeCell ref="AD32:AE32"/>
    <mergeCell ref="AD35:AE35"/>
    <mergeCell ref="W32:X32"/>
    <mergeCell ref="AD34:AE34"/>
    <mergeCell ref="W36:X36"/>
    <mergeCell ref="W33:X33"/>
    <mergeCell ref="B36:C36"/>
    <mergeCell ref="B35:C35"/>
    <mergeCell ref="P34:Q34"/>
    <mergeCell ref="A22:A26"/>
    <mergeCell ref="I29:J29"/>
    <mergeCell ref="P29:Q29"/>
    <mergeCell ref="A29:A36"/>
    <mergeCell ref="B29:C29"/>
    <mergeCell ref="B30:C30"/>
    <mergeCell ref="I30:J30"/>
    <mergeCell ref="P32:Q32"/>
    <mergeCell ref="P30:Q30"/>
    <mergeCell ref="P31:Q31"/>
    <mergeCell ref="P22:P26"/>
    <mergeCell ref="I36:J36"/>
    <mergeCell ref="I35:J35"/>
    <mergeCell ref="B32:C32"/>
    <mergeCell ref="B33:C33"/>
    <mergeCell ref="B34:C34"/>
    <mergeCell ref="BF22:BF26"/>
    <mergeCell ref="W22:W26"/>
    <mergeCell ref="BB22:BB26"/>
    <mergeCell ref="AD22:AD26"/>
    <mergeCell ref="I32:J32"/>
    <mergeCell ref="AD29:AE29"/>
    <mergeCell ref="W31:X31"/>
    <mergeCell ref="W29:X29"/>
    <mergeCell ref="W30:X30"/>
    <mergeCell ref="AL22:AL26"/>
    <mergeCell ref="AD30:AE30"/>
    <mergeCell ref="B22:B26"/>
    <mergeCell ref="B31:C31"/>
    <mergeCell ref="I31:J31"/>
    <mergeCell ref="I17:I21"/>
    <mergeCell ref="B17:B21"/>
    <mergeCell ref="I22:I26"/>
    <mergeCell ref="A17:A21"/>
    <mergeCell ref="A12:A16"/>
    <mergeCell ref="I5:I6"/>
    <mergeCell ref="B12:B16"/>
    <mergeCell ref="D3:H3"/>
    <mergeCell ref="I3:J3"/>
    <mergeCell ref="A7:A11"/>
    <mergeCell ref="B5:B6"/>
    <mergeCell ref="B7:B11"/>
    <mergeCell ref="I7:I16"/>
    <mergeCell ref="P5:P6"/>
    <mergeCell ref="P17:P21"/>
    <mergeCell ref="A1:AJ1"/>
    <mergeCell ref="AD2:AF2"/>
    <mergeCell ref="A5:A6"/>
    <mergeCell ref="W5:W6"/>
    <mergeCell ref="P3:Q3"/>
    <mergeCell ref="R3:V3"/>
    <mergeCell ref="W3:X3"/>
    <mergeCell ref="Y3:AC3"/>
    <mergeCell ref="AD3:AE3"/>
    <mergeCell ref="AF3:AJ3"/>
    <mergeCell ref="AD5:AD6"/>
    <mergeCell ref="B3:C3"/>
    <mergeCell ref="K3:O3"/>
    <mergeCell ref="AD17:AD21"/>
    <mergeCell ref="P7:P11"/>
    <mergeCell ref="P12:P16"/>
    <mergeCell ref="AD7:AD11"/>
    <mergeCell ref="AD12:AD16"/>
    <mergeCell ref="W17:W21"/>
    <mergeCell ref="W7:W11"/>
    <mergeCell ref="W12:W16"/>
  </mergeCells>
  <phoneticPr fontId="1" type="noConversion"/>
  <dataValidations count="2">
    <dataValidation type="list" allowBlank="1" showInputMessage="1" showErrorMessage="1" sqref="AE41 AD22:AD26 W22:W26 W7:W12 B12">
      <formula1>湯品</formula1>
    </dataValidation>
    <dataValidation type="list" allowBlank="1" showInputMessage="1" showErrorMessage="1" sqref="X7:X10 AE24:AE26 X22 AF41:AF44 AE22 X13:X16 C16 C12:C14">
      <formula1>湯食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5" right="0.75" top="1" bottom="1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8"/>
  <sheetViews>
    <sheetView zoomScale="80" zoomScaleNormal="80" zoomScaleSheetLayoutView="50" workbookViewId="0">
      <selection activeCell="X13" sqref="X13"/>
    </sheetView>
  </sheetViews>
  <sheetFormatPr defaultColWidth="8.875" defaultRowHeight="16.5"/>
  <cols>
    <col min="1" max="1" width="8.875" style="3"/>
    <col min="2" max="2" width="9.5" style="3" customWidth="1"/>
    <col min="3" max="3" width="10.625" style="3" customWidth="1"/>
    <col min="4" max="4" width="8.375" style="3" customWidth="1"/>
    <col min="5" max="5" width="5.25" style="3" customWidth="1"/>
    <col min="6" max="6" width="0.5" style="3" hidden="1" customWidth="1"/>
    <col min="7" max="7" width="5.625" style="3" hidden="1" customWidth="1"/>
    <col min="8" max="8" width="5.625" style="194" hidden="1" customWidth="1"/>
    <col min="9" max="9" width="9.625" style="3" customWidth="1"/>
    <col min="10" max="10" width="10.625" style="3" customWidth="1"/>
    <col min="11" max="11" width="8.5" style="3" customWidth="1"/>
    <col min="12" max="12" width="5.625" style="3" customWidth="1"/>
    <col min="13" max="13" width="0.125" style="3" customWidth="1"/>
    <col min="14" max="15" width="5.625" style="3" hidden="1" customWidth="1"/>
    <col min="16" max="16" width="10.375" style="3" customWidth="1"/>
    <col min="17" max="17" width="10.625" style="3" customWidth="1"/>
    <col min="18" max="18" width="8.375" style="3" customWidth="1"/>
    <col min="19" max="19" width="5.625" style="212" customWidth="1"/>
    <col min="20" max="20" width="0.125" style="3" customWidth="1"/>
    <col min="21" max="22" width="5.625" style="3" hidden="1" customWidth="1"/>
    <col min="23" max="23" width="9.625" style="3" customWidth="1"/>
    <col min="24" max="24" width="10.875" style="3" customWidth="1"/>
    <col min="25" max="25" width="8.375" style="3" customWidth="1"/>
    <col min="26" max="26" width="5.625" style="212" customWidth="1"/>
    <col min="27" max="29" width="5.625" style="3" hidden="1" customWidth="1"/>
    <col min="30" max="30" width="9.625" style="3" customWidth="1"/>
    <col min="31" max="31" width="10.625" style="3" customWidth="1"/>
    <col min="32" max="32" width="8.375" style="3" customWidth="1"/>
    <col min="33" max="33" width="5.25" style="3" customWidth="1"/>
    <col min="34" max="35" width="5.625" style="3" hidden="1" customWidth="1"/>
    <col min="36" max="36" width="5.625" style="212" hidden="1" customWidth="1"/>
    <col min="37" max="16384" width="8.875" style="3"/>
  </cols>
  <sheetData>
    <row r="1" spans="1:62" ht="21" customHeight="1">
      <c r="A1" s="939" t="s">
        <v>249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939"/>
      <c r="R1" s="939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  <c r="AH1" s="939"/>
      <c r="AI1" s="939"/>
      <c r="AJ1" s="939"/>
      <c r="AK1" s="306"/>
      <c r="AL1" s="306"/>
      <c r="AM1" s="306"/>
      <c r="AN1" s="306"/>
      <c r="AR1" s="771"/>
      <c r="AS1" s="771"/>
      <c r="AT1" s="771"/>
      <c r="AU1" s="771"/>
      <c r="AV1" s="771"/>
      <c r="AW1" s="771"/>
      <c r="AX1" s="771"/>
      <c r="AY1" s="771"/>
      <c r="AZ1" s="771"/>
      <c r="BA1" s="771"/>
      <c r="BB1" s="771"/>
      <c r="BC1" s="771"/>
      <c r="BD1" s="771"/>
      <c r="BE1" s="771"/>
      <c r="BF1" s="771"/>
      <c r="BG1" s="771"/>
      <c r="BH1" s="771"/>
      <c r="BI1" s="771"/>
      <c r="BJ1" s="771"/>
    </row>
    <row r="2" spans="1:62" s="1" customFormat="1" ht="21" customHeight="1" thickBot="1">
      <c r="A2" s="993" t="s">
        <v>366</v>
      </c>
      <c r="B2" s="993"/>
      <c r="C2" s="806"/>
      <c r="H2" s="806" t="s">
        <v>80</v>
      </c>
      <c r="I2" s="806"/>
      <c r="J2" s="807" t="s">
        <v>79</v>
      </c>
      <c r="K2" s="806"/>
      <c r="O2" s="808"/>
      <c r="P2" s="806"/>
      <c r="Q2" s="806"/>
      <c r="R2" s="806"/>
      <c r="S2" s="909" t="s">
        <v>281</v>
      </c>
      <c r="T2" s="1" t="s">
        <v>63</v>
      </c>
      <c r="W2" s="810"/>
      <c r="X2" s="810"/>
      <c r="Y2" s="810"/>
      <c r="Z2" s="809"/>
      <c r="AD2" s="940"/>
      <c r="AE2" s="940"/>
      <c r="AF2" s="940"/>
      <c r="AG2" s="809"/>
      <c r="AK2" s="129"/>
      <c r="AL2" s="129"/>
      <c r="AM2" s="811"/>
      <c r="AN2" s="129"/>
      <c r="AO2" s="2"/>
      <c r="AP2" s="129"/>
      <c r="AQ2" s="129"/>
      <c r="AR2" s="129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</row>
    <row r="3" spans="1:62" s="120" customFormat="1" ht="24" customHeight="1" thickBot="1">
      <c r="A3" s="43" t="s">
        <v>51</v>
      </c>
      <c r="B3" s="1002">
        <v>45970</v>
      </c>
      <c r="C3" s="1002"/>
      <c r="D3" s="1003" t="s">
        <v>349</v>
      </c>
      <c r="E3" s="1004"/>
      <c r="F3" s="1004"/>
      <c r="G3" s="1004"/>
      <c r="H3" s="1005"/>
      <c r="I3" s="1002">
        <v>46336</v>
      </c>
      <c r="J3" s="1002"/>
      <c r="K3" s="1003" t="s">
        <v>350</v>
      </c>
      <c r="L3" s="1004"/>
      <c r="M3" s="1004"/>
      <c r="N3" s="1004"/>
      <c r="O3" s="1004"/>
      <c r="P3" s="1002">
        <v>46337</v>
      </c>
      <c r="Q3" s="1002"/>
      <c r="R3" s="1003" t="s">
        <v>196</v>
      </c>
      <c r="S3" s="1004"/>
      <c r="T3" s="1004"/>
      <c r="U3" s="1004"/>
      <c r="V3" s="1004"/>
      <c r="W3" s="1002">
        <v>45973</v>
      </c>
      <c r="X3" s="1002"/>
      <c r="Y3" s="1003" t="s">
        <v>351</v>
      </c>
      <c r="Z3" s="1004"/>
      <c r="AA3" s="1004"/>
      <c r="AB3" s="1004"/>
      <c r="AC3" s="1005"/>
      <c r="AD3" s="1006">
        <v>45974</v>
      </c>
      <c r="AE3" s="1002"/>
      <c r="AF3" s="1003" t="s">
        <v>23</v>
      </c>
      <c r="AG3" s="1004"/>
      <c r="AH3" s="1004"/>
      <c r="AI3" s="1004"/>
      <c r="AJ3" s="1005"/>
      <c r="AK3" s="243"/>
      <c r="AL3" s="243"/>
      <c r="AM3" s="151"/>
      <c r="AN3" s="29"/>
      <c r="AO3" s="799"/>
      <c r="AP3" s="796"/>
      <c r="AQ3" s="796"/>
      <c r="AR3" s="799"/>
      <c r="AS3" s="799"/>
      <c r="AT3" s="799"/>
    </row>
    <row r="4" spans="1:62" ht="16.5" customHeight="1">
      <c r="A4" s="387" t="s">
        <v>18</v>
      </c>
      <c r="B4" s="386" t="s">
        <v>352</v>
      </c>
      <c r="C4" s="41" t="s">
        <v>24</v>
      </c>
      <c r="D4" s="41" t="s">
        <v>353</v>
      </c>
      <c r="E4" s="195" t="s">
        <v>36</v>
      </c>
      <c r="F4" s="277" t="s">
        <v>58</v>
      </c>
      <c r="G4" s="137" t="s">
        <v>59</v>
      </c>
      <c r="H4" s="137" t="s">
        <v>60</v>
      </c>
      <c r="I4" s="8" t="s">
        <v>352</v>
      </c>
      <c r="J4" s="41" t="s">
        <v>24</v>
      </c>
      <c r="K4" s="322" t="s">
        <v>83</v>
      </c>
      <c r="L4" s="381" t="s">
        <v>36</v>
      </c>
      <c r="M4" s="277" t="s">
        <v>58</v>
      </c>
      <c r="N4" s="137" t="s">
        <v>59</v>
      </c>
      <c r="O4" s="137" t="s">
        <v>60</v>
      </c>
      <c r="P4" s="192" t="s">
        <v>352</v>
      </c>
      <c r="Q4" s="41" t="s">
        <v>24</v>
      </c>
      <c r="R4" s="191" t="s">
        <v>353</v>
      </c>
      <c r="S4" s="615" t="s">
        <v>36</v>
      </c>
      <c r="T4" s="277" t="s">
        <v>58</v>
      </c>
      <c r="U4" s="137" t="s">
        <v>59</v>
      </c>
      <c r="V4" s="137" t="s">
        <v>60</v>
      </c>
      <c r="W4" s="192" t="s">
        <v>352</v>
      </c>
      <c r="X4" s="41" t="s">
        <v>24</v>
      </c>
      <c r="Y4" s="191" t="s">
        <v>353</v>
      </c>
      <c r="Z4" s="302" t="s">
        <v>36</v>
      </c>
      <c r="AA4" s="315" t="s">
        <v>58</v>
      </c>
      <c r="AB4" s="162" t="s">
        <v>59</v>
      </c>
      <c r="AC4" s="293" t="s">
        <v>60</v>
      </c>
      <c r="AD4" s="192" t="s">
        <v>352</v>
      </c>
      <c r="AE4" s="41" t="s">
        <v>24</v>
      </c>
      <c r="AF4" s="191" t="s">
        <v>353</v>
      </c>
      <c r="AG4" s="615" t="s">
        <v>36</v>
      </c>
      <c r="AH4" s="614" t="s">
        <v>58</v>
      </c>
      <c r="AI4" s="162" t="s">
        <v>59</v>
      </c>
      <c r="AJ4" s="615" t="s">
        <v>60</v>
      </c>
      <c r="AK4" s="9"/>
      <c r="AL4" s="799"/>
      <c r="AM4" s="151"/>
      <c r="AN4" s="29"/>
      <c r="AO4" s="799"/>
      <c r="AP4" s="796"/>
      <c r="AQ4" s="106"/>
      <c r="AR4" s="771"/>
      <c r="AS4" s="771"/>
      <c r="AT4" s="771"/>
    </row>
    <row r="5" spans="1:62" s="309" customFormat="1" ht="18" customHeight="1">
      <c r="A5" s="1010" t="s">
        <v>3</v>
      </c>
      <c r="B5" s="1020" t="s">
        <v>22</v>
      </c>
      <c r="C5" s="292" t="s">
        <v>68</v>
      </c>
      <c r="D5" s="340">
        <f t="shared" ref="D5:D6" si="0">E5*1000/466</f>
        <v>79.399141630901283</v>
      </c>
      <c r="E5" s="340">
        <v>37</v>
      </c>
      <c r="F5" s="326">
        <f>D5/20</f>
        <v>3.969957081545064</v>
      </c>
      <c r="G5" s="292"/>
      <c r="H5" s="196"/>
      <c r="I5" s="1050" t="s">
        <v>331</v>
      </c>
      <c r="J5" s="510" t="s">
        <v>330</v>
      </c>
      <c r="K5" s="576">
        <v>150</v>
      </c>
      <c r="L5" s="510"/>
      <c r="M5" s="445">
        <f>K5/30</f>
        <v>5</v>
      </c>
      <c r="N5" s="68"/>
      <c r="O5" s="136"/>
      <c r="P5" s="1036" t="s">
        <v>116</v>
      </c>
      <c r="Q5" s="292" t="s">
        <v>68</v>
      </c>
      <c r="R5" s="340">
        <f t="shared" ref="R5:R6" si="1">S5*1000/466</f>
        <v>79.399141630901283</v>
      </c>
      <c r="S5" s="340">
        <v>37</v>
      </c>
      <c r="T5" s="326">
        <f>R5/20</f>
        <v>3.969957081545064</v>
      </c>
      <c r="U5" s="325"/>
      <c r="V5" s="327"/>
      <c r="W5" s="937" t="s">
        <v>22</v>
      </c>
      <c r="X5" s="325" t="s">
        <v>68</v>
      </c>
      <c r="Y5" s="340">
        <f t="shared" ref="Y5:Y6" si="2">Z5*1000/466</f>
        <v>79.399141630901283</v>
      </c>
      <c r="Z5" s="340">
        <v>37</v>
      </c>
      <c r="AA5" s="326">
        <f>Y5/20</f>
        <v>3.969957081545064</v>
      </c>
      <c r="AB5" s="68"/>
      <c r="AC5" s="244"/>
      <c r="AD5" s="1036" t="s">
        <v>116</v>
      </c>
      <c r="AE5" s="292" t="s">
        <v>68</v>
      </c>
      <c r="AF5" s="340">
        <f t="shared" ref="AF5:AF6" si="3">AG5*1000/466</f>
        <v>79.399141630901283</v>
      </c>
      <c r="AG5" s="271">
        <v>37</v>
      </c>
      <c r="AH5" s="326">
        <f>AF5/20</f>
        <v>3.969957081545064</v>
      </c>
      <c r="AI5" s="68"/>
      <c r="AJ5" s="208"/>
      <c r="AK5" s="307"/>
      <c r="AL5" s="307"/>
      <c r="AM5" s="151"/>
      <c r="AN5" s="29"/>
      <c r="AO5" s="799"/>
      <c r="AP5" s="796"/>
      <c r="AQ5" s="308"/>
      <c r="AR5" s="307"/>
      <c r="AS5" s="307"/>
      <c r="AT5" s="307"/>
      <c r="AU5" s="307"/>
    </row>
    <row r="6" spans="1:62" s="309" customFormat="1" ht="18" customHeight="1">
      <c r="A6" s="1035"/>
      <c r="B6" s="1021"/>
      <c r="C6" s="292" t="s">
        <v>57</v>
      </c>
      <c r="D6" s="340">
        <f t="shared" si="0"/>
        <v>21.459227467811157</v>
      </c>
      <c r="E6" s="340">
        <v>10</v>
      </c>
      <c r="F6" s="326">
        <f>D6/20</f>
        <v>1.0729613733905579</v>
      </c>
      <c r="G6" s="292"/>
      <c r="H6" s="196"/>
      <c r="I6" s="1051"/>
      <c r="J6" s="325"/>
      <c r="K6" s="340"/>
      <c r="L6" s="527"/>
      <c r="M6" s="445"/>
      <c r="N6" s="68"/>
      <c r="O6" s="136"/>
      <c r="P6" s="1037"/>
      <c r="Q6" s="292" t="s">
        <v>57</v>
      </c>
      <c r="R6" s="340">
        <f t="shared" si="1"/>
        <v>21.459227467811157</v>
      </c>
      <c r="S6" s="340">
        <v>10</v>
      </c>
      <c r="T6" s="326">
        <f>R6/20</f>
        <v>1.0729613733905579</v>
      </c>
      <c r="U6" s="325"/>
      <c r="V6" s="327"/>
      <c r="W6" s="938"/>
      <c r="X6" s="325" t="s">
        <v>57</v>
      </c>
      <c r="Y6" s="340">
        <f t="shared" si="2"/>
        <v>21.459227467811157</v>
      </c>
      <c r="Z6" s="340">
        <v>10</v>
      </c>
      <c r="AA6" s="326">
        <f>Y6/20</f>
        <v>1.0729613733905579</v>
      </c>
      <c r="AB6" s="68"/>
      <c r="AC6" s="244"/>
      <c r="AD6" s="1037"/>
      <c r="AE6" s="292" t="s">
        <v>57</v>
      </c>
      <c r="AF6" s="340">
        <f t="shared" si="3"/>
        <v>21.459227467811157</v>
      </c>
      <c r="AG6" s="271">
        <v>10</v>
      </c>
      <c r="AH6" s="326">
        <f>AF6/20</f>
        <v>1.0729613733905579</v>
      </c>
      <c r="AI6" s="68"/>
      <c r="AJ6" s="208"/>
      <c r="AK6" s="307"/>
      <c r="AL6" s="307"/>
      <c r="AM6" s="151"/>
      <c r="AN6" s="29"/>
      <c r="AO6" s="310"/>
      <c r="AP6" s="307"/>
      <c r="AQ6" s="308"/>
      <c r="AR6" s="307"/>
      <c r="AS6" s="307"/>
      <c r="AT6" s="307"/>
      <c r="AU6" s="307"/>
    </row>
    <row r="7" spans="1:62" s="309" customFormat="1" ht="18" customHeight="1">
      <c r="A7" s="1010" t="s">
        <v>19</v>
      </c>
      <c r="B7" s="1014" t="s">
        <v>133</v>
      </c>
      <c r="C7" s="104" t="s">
        <v>85</v>
      </c>
      <c r="D7" s="572">
        <f t="shared" ref="D7:D10" si="4">E7*1000/454</f>
        <v>11.013215859030836</v>
      </c>
      <c r="E7" s="292">
        <v>5</v>
      </c>
      <c r="F7" s="294"/>
      <c r="G7" s="295"/>
      <c r="H7" s="196">
        <f>D7/100</f>
        <v>0.11013215859030837</v>
      </c>
      <c r="I7" s="917" t="s">
        <v>329</v>
      </c>
      <c r="J7" s="510" t="s">
        <v>78</v>
      </c>
      <c r="K7" s="576">
        <v>20</v>
      </c>
      <c r="L7" s="510"/>
      <c r="M7" s="446"/>
      <c r="N7" s="297"/>
      <c r="O7" s="299"/>
      <c r="P7" s="1011" t="s">
        <v>138</v>
      </c>
      <c r="Q7" s="292" t="s">
        <v>199</v>
      </c>
      <c r="R7" s="579">
        <v>75</v>
      </c>
      <c r="S7" s="296">
        <v>36</v>
      </c>
      <c r="T7" s="616"/>
      <c r="U7" s="295">
        <f>R7*0.8/35</f>
        <v>1.7142857142857142</v>
      </c>
      <c r="V7" s="208"/>
      <c r="W7" s="934" t="s">
        <v>298</v>
      </c>
      <c r="X7" s="700" t="s">
        <v>118</v>
      </c>
      <c r="Y7" s="576">
        <v>80</v>
      </c>
      <c r="Z7" s="340"/>
      <c r="AA7" s="701"/>
      <c r="AB7" s="696">
        <f>Y7/35</f>
        <v>2.2857142857142856</v>
      </c>
      <c r="AC7" s="219"/>
      <c r="AD7" s="1043" t="s">
        <v>304</v>
      </c>
      <c r="AE7" s="824" t="s">
        <v>238</v>
      </c>
      <c r="AF7" s="845">
        <v>100</v>
      </c>
      <c r="AG7" s="884"/>
      <c r="AH7" s="616"/>
      <c r="AI7" s="295">
        <f>AF7*0.7/35</f>
        <v>2</v>
      </c>
      <c r="AJ7" s="208"/>
      <c r="AL7" s="307"/>
      <c r="AM7" s="307"/>
      <c r="AN7" s="307"/>
      <c r="AO7" s="307"/>
      <c r="AP7" s="307"/>
      <c r="AQ7" s="308"/>
      <c r="AR7" s="307"/>
      <c r="AS7" s="307"/>
      <c r="AT7" s="307"/>
      <c r="AU7" s="307"/>
    </row>
    <row r="8" spans="1:62" s="309" customFormat="1" ht="18" customHeight="1">
      <c r="A8" s="1010"/>
      <c r="B8" s="1015"/>
      <c r="C8" s="104" t="s">
        <v>171</v>
      </c>
      <c r="D8" s="572">
        <f t="shared" si="4"/>
        <v>90.308370044052865</v>
      </c>
      <c r="E8" s="292">
        <v>41</v>
      </c>
      <c r="F8" s="294"/>
      <c r="G8" s="295">
        <f>D8*0.8/35</f>
        <v>2.064191315292637</v>
      </c>
      <c r="H8" s="196"/>
      <c r="I8" s="918"/>
      <c r="J8" s="1161" t="s">
        <v>287</v>
      </c>
      <c r="K8" s="576">
        <v>20</v>
      </c>
      <c r="L8" s="510"/>
      <c r="M8" s="610"/>
      <c r="N8" s="295">
        <f>K8/50</f>
        <v>0.4</v>
      </c>
      <c r="O8" s="299"/>
      <c r="P8" s="1012"/>
      <c r="Q8" s="104" t="s">
        <v>175</v>
      </c>
      <c r="R8" s="571">
        <v>25</v>
      </c>
      <c r="S8" s="296">
        <v>10</v>
      </c>
      <c r="T8" s="616"/>
      <c r="U8" s="295">
        <f>R8/35</f>
        <v>0.7142857142857143</v>
      </c>
      <c r="V8" s="208"/>
      <c r="W8" s="935"/>
      <c r="X8" s="700" t="s">
        <v>234</v>
      </c>
      <c r="Y8" s="576">
        <v>20</v>
      </c>
      <c r="Z8" s="340"/>
      <c r="AA8" s="701"/>
      <c r="AB8" s="697"/>
      <c r="AC8" s="841">
        <f>Y8/100</f>
        <v>0.2</v>
      </c>
      <c r="AD8" s="1044"/>
      <c r="AE8" s="831" t="s">
        <v>301</v>
      </c>
      <c r="AF8" s="824"/>
      <c r="AG8" s="884"/>
      <c r="AH8" s="616"/>
      <c r="AI8" s="295"/>
      <c r="AJ8" s="208"/>
      <c r="AL8" s="307"/>
      <c r="AM8" s="307"/>
      <c r="AN8" s="307"/>
      <c r="AO8" s="307"/>
      <c r="AP8" s="307"/>
      <c r="AQ8" s="308"/>
      <c r="AR8" s="307"/>
      <c r="AS8" s="307"/>
      <c r="AT8" s="307"/>
      <c r="AU8" s="307"/>
    </row>
    <row r="9" spans="1:62" s="309" customFormat="1" ht="18" customHeight="1">
      <c r="A9" s="1010"/>
      <c r="B9" s="1015"/>
      <c r="C9" s="104" t="s">
        <v>132</v>
      </c>
      <c r="D9" s="572">
        <f t="shared" si="4"/>
        <v>1.3215859030837005</v>
      </c>
      <c r="E9" s="292">
        <v>0.6</v>
      </c>
      <c r="F9" s="294"/>
      <c r="G9" s="295"/>
      <c r="H9" s="196"/>
      <c r="I9" s="918"/>
      <c r="J9" s="510" t="s">
        <v>288</v>
      </c>
      <c r="K9" s="576">
        <v>20</v>
      </c>
      <c r="L9" s="510"/>
      <c r="M9" s="446"/>
      <c r="N9" s="295">
        <f>K9/50</f>
        <v>0.4</v>
      </c>
      <c r="O9" s="299"/>
      <c r="P9" s="1012"/>
      <c r="Q9" s="292" t="s">
        <v>95</v>
      </c>
      <c r="R9" s="571">
        <v>10</v>
      </c>
      <c r="S9" s="296">
        <v>3</v>
      </c>
      <c r="T9" s="616"/>
      <c r="U9" s="295"/>
      <c r="V9" s="208">
        <f>R9/100</f>
        <v>0.1</v>
      </c>
      <c r="W9" s="935"/>
      <c r="X9" s="700" t="s">
        <v>86</v>
      </c>
      <c r="Y9" s="576">
        <f t="shared" ref="Y9" si="5">Z9*1000/454</f>
        <v>0</v>
      </c>
      <c r="Z9" s="328"/>
      <c r="AA9" s="701"/>
      <c r="AB9" s="697"/>
      <c r="AC9" s="841">
        <f>Y9/100</f>
        <v>0</v>
      </c>
      <c r="AD9" s="1044"/>
      <c r="AE9" s="831"/>
      <c r="AF9" s="824"/>
      <c r="AG9" s="884"/>
      <c r="AH9" s="616"/>
      <c r="AI9" s="295"/>
      <c r="AJ9" s="208"/>
      <c r="AL9" s="792"/>
      <c r="AM9" s="608"/>
      <c r="AN9" s="674"/>
      <c r="AO9" s="677"/>
      <c r="AP9" s="677"/>
      <c r="AQ9" s="678"/>
      <c r="AR9" s="677"/>
      <c r="AS9" s="677"/>
      <c r="AT9" s="307"/>
      <c r="AU9" s="307"/>
      <c r="AV9" s="307"/>
      <c r="AW9" s="307"/>
      <c r="AX9" s="307"/>
    </row>
    <row r="10" spans="1:62" s="309" customFormat="1" ht="18" customHeight="1">
      <c r="A10" s="1010"/>
      <c r="B10" s="1015"/>
      <c r="C10" s="104" t="s">
        <v>78</v>
      </c>
      <c r="D10" s="572">
        <f t="shared" si="4"/>
        <v>17.621145374449338</v>
      </c>
      <c r="E10" s="292">
        <v>8</v>
      </c>
      <c r="F10" s="294"/>
      <c r="G10" s="295"/>
      <c r="H10" s="196">
        <f>D10/100</f>
        <v>0.17621145374449337</v>
      </c>
      <c r="I10" s="918"/>
      <c r="J10" s="68" t="s">
        <v>289</v>
      </c>
      <c r="K10" s="298">
        <v>30</v>
      </c>
      <c r="L10" s="298"/>
      <c r="M10" s="446"/>
      <c r="N10" s="295"/>
      <c r="O10" s="299"/>
      <c r="P10" s="1012"/>
      <c r="Q10" s="104" t="s">
        <v>176</v>
      </c>
      <c r="R10" s="572">
        <f t="shared" ref="R10:R15" si="6">S10*1000/450</f>
        <v>2.2222222222222223</v>
      </c>
      <c r="S10" s="296">
        <v>1</v>
      </c>
      <c r="T10" s="616"/>
      <c r="U10" s="295"/>
      <c r="V10" s="208"/>
      <c r="W10" s="935"/>
      <c r="X10" s="700" t="s">
        <v>177</v>
      </c>
      <c r="Y10" s="576" t="s">
        <v>173</v>
      </c>
      <c r="Z10" s="340"/>
      <c r="AA10" s="701"/>
      <c r="AB10" s="88"/>
      <c r="AC10" s="841"/>
      <c r="AD10" s="1044"/>
      <c r="AE10" s="831"/>
      <c r="AF10" s="824"/>
      <c r="AG10" s="884"/>
      <c r="AH10" s="616"/>
      <c r="AI10" s="295"/>
      <c r="AJ10" s="208"/>
      <c r="AL10" s="792"/>
      <c r="AM10" s="608"/>
      <c r="AN10" s="674"/>
      <c r="AO10" s="792"/>
      <c r="AP10" s="663"/>
      <c r="AQ10" s="664"/>
      <c r="AR10" s="663"/>
      <c r="AS10" s="665"/>
      <c r="AT10" s="666"/>
      <c r="AU10" s="667"/>
      <c r="AV10" s="307"/>
      <c r="AW10" s="307"/>
      <c r="AX10" s="307"/>
    </row>
    <row r="11" spans="1:62" s="309" customFormat="1" ht="18" customHeight="1">
      <c r="A11" s="1010"/>
      <c r="B11" s="1016"/>
      <c r="C11" s="295"/>
      <c r="D11" s="573"/>
      <c r="E11" s="292"/>
      <c r="F11" s="294"/>
      <c r="G11" s="295"/>
      <c r="H11" s="196"/>
      <c r="I11" s="918"/>
      <c r="J11" s="68" t="s">
        <v>97</v>
      </c>
      <c r="K11" s="298">
        <v>15</v>
      </c>
      <c r="L11" s="298"/>
      <c r="M11" s="446"/>
      <c r="N11" s="295"/>
      <c r="O11" s="299"/>
      <c r="P11" s="1013"/>
      <c r="Q11" s="104" t="s">
        <v>166</v>
      </c>
      <c r="R11" s="572">
        <f t="shared" si="6"/>
        <v>0.66666666666666663</v>
      </c>
      <c r="S11" s="296">
        <v>0.3</v>
      </c>
      <c r="T11" s="616"/>
      <c r="U11" s="295"/>
      <c r="V11" s="208"/>
      <c r="W11" s="936"/>
      <c r="X11" s="700"/>
      <c r="Y11" s="576"/>
      <c r="Z11" s="340"/>
      <c r="AA11" s="701"/>
      <c r="AB11" s="88"/>
      <c r="AC11" s="841"/>
      <c r="AD11" s="1045"/>
      <c r="AE11" s="831"/>
      <c r="AF11" s="824"/>
      <c r="AG11" s="884"/>
      <c r="AH11" s="616"/>
      <c r="AI11" s="295"/>
      <c r="AJ11" s="208"/>
      <c r="AL11" s="792"/>
      <c r="AM11" s="608"/>
      <c r="AN11" s="674"/>
      <c r="AO11" s="792"/>
      <c r="AP11" s="663"/>
      <c r="AQ11" s="664"/>
      <c r="AR11" s="663"/>
      <c r="AS11" s="632"/>
      <c r="AT11" s="659"/>
      <c r="AU11" s="667"/>
      <c r="AV11" s="307"/>
      <c r="AW11" s="307"/>
      <c r="AX11" s="307"/>
    </row>
    <row r="12" spans="1:62" s="309" customFormat="1" ht="18" customHeight="1">
      <c r="A12" s="1017" t="s">
        <v>20</v>
      </c>
      <c r="B12" s="959" t="s">
        <v>120</v>
      </c>
      <c r="C12" s="333" t="s">
        <v>102</v>
      </c>
      <c r="D12" s="340">
        <f>E12*1000/451</f>
        <v>55.432372505543235</v>
      </c>
      <c r="E12" s="337">
        <v>25</v>
      </c>
      <c r="F12" s="335">
        <f>D12/85</f>
        <v>0.65214555888874393</v>
      </c>
      <c r="G12" s="333"/>
      <c r="H12" s="468"/>
      <c r="I12" s="918"/>
      <c r="J12" s="68" t="s">
        <v>290</v>
      </c>
      <c r="K12" s="298">
        <v>1</v>
      </c>
      <c r="L12" s="298"/>
      <c r="M12" s="447"/>
      <c r="N12" s="88"/>
      <c r="O12" s="299"/>
      <c r="P12" s="934" t="s">
        <v>218</v>
      </c>
      <c r="Q12" s="325" t="s">
        <v>219</v>
      </c>
      <c r="R12" s="572">
        <f t="shared" si="6"/>
        <v>26.666666666666668</v>
      </c>
      <c r="S12" s="340">
        <v>12</v>
      </c>
      <c r="T12" s="241"/>
      <c r="U12" s="88">
        <f>R12/55</f>
        <v>0.48484848484848486</v>
      </c>
      <c r="V12" s="296"/>
      <c r="W12" s="1032" t="s">
        <v>299</v>
      </c>
      <c r="X12" s="821" t="s">
        <v>121</v>
      </c>
      <c r="Y12" s="822">
        <v>25</v>
      </c>
      <c r="Z12" s="846"/>
      <c r="AA12" s="828"/>
      <c r="AB12" s="867"/>
      <c r="AC12" s="869">
        <f>Y12/100</f>
        <v>0.25</v>
      </c>
      <c r="AD12" s="1047" t="s">
        <v>334</v>
      </c>
      <c r="AE12" s="885" t="s">
        <v>335</v>
      </c>
      <c r="AF12" s="827">
        <v>40</v>
      </c>
      <c r="AG12" s="884"/>
      <c r="AH12" s="617"/>
      <c r="AI12" s="88"/>
      <c r="AJ12" s="208">
        <f>AF12/100</f>
        <v>0.4</v>
      </c>
      <c r="AL12" s="650"/>
      <c r="AM12" s="659"/>
      <c r="AN12" s="607"/>
      <c r="AO12" s="814"/>
      <c r="AP12" s="674"/>
      <c r="AQ12" s="659"/>
      <c r="AR12" s="667"/>
      <c r="AS12" s="311"/>
      <c r="AT12" s="659"/>
      <c r="AU12" s="668"/>
      <c r="AV12" s="307"/>
      <c r="AW12" s="307"/>
      <c r="AX12" s="307"/>
    </row>
    <row r="13" spans="1:62" s="309" customFormat="1" ht="18" customHeight="1">
      <c r="A13" s="1010"/>
      <c r="B13" s="960"/>
      <c r="C13" s="333" t="s">
        <v>118</v>
      </c>
      <c r="D13" s="340">
        <f>E13*1000/451</f>
        <v>19.955654101995567</v>
      </c>
      <c r="E13" s="337">
        <v>9</v>
      </c>
      <c r="F13" s="329"/>
      <c r="G13" s="333">
        <f>D13/35</f>
        <v>0.57016154577130196</v>
      </c>
      <c r="H13" s="468"/>
      <c r="I13" s="918"/>
      <c r="J13" s="68" t="s">
        <v>291</v>
      </c>
      <c r="K13" s="577" t="s">
        <v>195</v>
      </c>
      <c r="L13" s="303"/>
      <c r="M13" s="447"/>
      <c r="N13" s="295"/>
      <c r="O13" s="299"/>
      <c r="P13" s="935"/>
      <c r="Q13" s="325" t="s">
        <v>220</v>
      </c>
      <c r="R13" s="572">
        <f t="shared" si="6"/>
        <v>11.111111111111111</v>
      </c>
      <c r="S13" s="340">
        <v>5</v>
      </c>
      <c r="T13" s="241"/>
      <c r="U13" s="295"/>
      <c r="V13" s="271">
        <f>R13/100</f>
        <v>0.1111111111111111</v>
      </c>
      <c r="W13" s="1033"/>
      <c r="X13" s="1162" t="s">
        <v>113</v>
      </c>
      <c r="Y13" s="822">
        <v>25</v>
      </c>
      <c r="Z13" s="846"/>
      <c r="AA13" s="828">
        <f>Y13/70</f>
        <v>0.35714285714285715</v>
      </c>
      <c r="AB13" s="824"/>
      <c r="AC13" s="884"/>
      <c r="AD13" s="1048"/>
      <c r="AE13" s="873" t="s">
        <v>92</v>
      </c>
      <c r="AF13" s="827">
        <v>10</v>
      </c>
      <c r="AG13" s="884"/>
      <c r="AH13" s="616"/>
      <c r="AI13" s="88"/>
      <c r="AJ13" s="208">
        <f>AF13/100</f>
        <v>0.1</v>
      </c>
      <c r="AL13" s="650"/>
      <c r="AM13" s="659"/>
      <c r="AN13" s="607"/>
      <c r="AO13" s="814"/>
      <c r="AP13" s="659"/>
      <c r="AQ13" s="659"/>
      <c r="AR13" s="667"/>
      <c r="AS13" s="786"/>
      <c r="AT13" s="632"/>
      <c r="AU13" s="667"/>
      <c r="AV13" s="307"/>
      <c r="AW13" s="307"/>
      <c r="AX13" s="307"/>
    </row>
    <row r="14" spans="1:62" s="309" customFormat="1" ht="18" customHeight="1">
      <c r="A14" s="1010"/>
      <c r="B14" s="960"/>
      <c r="C14" s="333" t="s">
        <v>203</v>
      </c>
      <c r="D14" s="340">
        <f>E14*1000/451</f>
        <v>6.6518847006651889</v>
      </c>
      <c r="E14" s="337">
        <v>3</v>
      </c>
      <c r="F14" s="338"/>
      <c r="G14" s="333"/>
      <c r="H14" s="654">
        <f>D14/100</f>
        <v>6.6518847006651893E-2</v>
      </c>
      <c r="I14" s="918"/>
      <c r="J14" s="68" t="s">
        <v>292</v>
      </c>
      <c r="K14" s="577">
        <v>1</v>
      </c>
      <c r="L14" s="303"/>
      <c r="M14" s="447"/>
      <c r="N14" s="88"/>
      <c r="O14" s="299"/>
      <c r="P14" s="935"/>
      <c r="Q14" s="325" t="s">
        <v>221</v>
      </c>
      <c r="R14" s="572">
        <f t="shared" si="6"/>
        <v>13.333333333333334</v>
      </c>
      <c r="S14" s="340">
        <v>6</v>
      </c>
      <c r="T14" s="241"/>
      <c r="U14" s="295">
        <f>R14/35</f>
        <v>0.38095238095238099</v>
      </c>
      <c r="V14" s="296"/>
      <c r="W14" s="1033"/>
      <c r="X14" s="873" t="s">
        <v>92</v>
      </c>
      <c r="Y14" s="822">
        <v>5</v>
      </c>
      <c r="Z14" s="846"/>
      <c r="AA14" s="828"/>
      <c r="AB14" s="824"/>
      <c r="AC14" s="869">
        <f>Y14/100</f>
        <v>0.05</v>
      </c>
      <c r="AD14" s="1048"/>
      <c r="AE14" s="873" t="s">
        <v>302</v>
      </c>
      <c r="AF14" s="827">
        <v>20</v>
      </c>
      <c r="AG14" s="884"/>
      <c r="AH14" s="616"/>
      <c r="AI14" s="88">
        <f>AF14/40</f>
        <v>0.5</v>
      </c>
      <c r="AJ14" s="679"/>
      <c r="AL14" s="650"/>
      <c r="AM14" s="659"/>
      <c r="AN14" s="607"/>
      <c r="AO14" s="814"/>
      <c r="AP14" s="675"/>
      <c r="AQ14" s="659"/>
      <c r="AR14" s="668"/>
      <c r="AS14" s="311"/>
      <c r="AT14" s="632"/>
      <c r="AU14" s="669"/>
      <c r="AV14" s="307"/>
      <c r="AW14" s="307"/>
      <c r="AX14" s="307"/>
    </row>
    <row r="15" spans="1:62" s="309" customFormat="1" ht="18" customHeight="1">
      <c r="A15" s="1010"/>
      <c r="B15" s="960"/>
      <c r="C15" s="333" t="s">
        <v>119</v>
      </c>
      <c r="D15" s="340">
        <f>E15*1000/451</f>
        <v>1.3303769401330376</v>
      </c>
      <c r="E15" s="337">
        <v>0.6</v>
      </c>
      <c r="F15" s="338"/>
      <c r="G15" s="342"/>
      <c r="H15" s="654">
        <f>D15/100</f>
        <v>1.3303769401330377E-2</v>
      </c>
      <c r="I15" s="918"/>
      <c r="J15" s="93" t="s">
        <v>293</v>
      </c>
      <c r="K15" s="340">
        <v>50</v>
      </c>
      <c r="L15" s="337"/>
      <c r="M15" s="448"/>
      <c r="N15" s="58"/>
      <c r="O15" s="299"/>
      <c r="P15" s="935"/>
      <c r="Q15" s="325" t="s">
        <v>222</v>
      </c>
      <c r="R15" s="572">
        <f t="shared" si="6"/>
        <v>33.333333333333336</v>
      </c>
      <c r="S15" s="340">
        <v>15</v>
      </c>
      <c r="T15" s="242"/>
      <c r="U15" s="58"/>
      <c r="V15" s="271">
        <f>R15/100</f>
        <v>0.33333333333333337</v>
      </c>
      <c r="W15" s="1033"/>
      <c r="X15" s="821" t="s">
        <v>300</v>
      </c>
      <c r="Y15" s="827">
        <v>10</v>
      </c>
      <c r="Z15" s="824"/>
      <c r="AA15" s="832">
        <f>Y15/100</f>
        <v>0.1</v>
      </c>
      <c r="AB15" s="824"/>
      <c r="AC15" s="829"/>
      <c r="AD15" s="1048"/>
      <c r="AE15" s="873" t="s">
        <v>303</v>
      </c>
      <c r="AF15" s="886" t="s">
        <v>173</v>
      </c>
      <c r="AG15" s="884"/>
      <c r="AH15" s="618"/>
      <c r="AI15" s="88"/>
      <c r="AJ15" s="208"/>
      <c r="AL15" s="650"/>
      <c r="AM15" s="659"/>
      <c r="AN15" s="607"/>
      <c r="AO15" s="814"/>
      <c r="AP15" s="675"/>
      <c r="AQ15" s="675"/>
      <c r="AR15" s="668"/>
      <c r="AS15" s="786"/>
      <c r="AT15" s="307"/>
      <c r="AU15" s="307"/>
      <c r="AV15" s="307"/>
      <c r="AW15" s="307"/>
      <c r="AX15" s="307"/>
    </row>
    <row r="16" spans="1:62" s="309" customFormat="1" ht="18" customHeight="1">
      <c r="A16" s="1010"/>
      <c r="B16" s="961"/>
      <c r="C16" s="476"/>
      <c r="D16" s="476"/>
      <c r="E16" s="337"/>
      <c r="F16" s="338"/>
      <c r="G16" s="342"/>
      <c r="H16" s="468"/>
      <c r="I16" s="919"/>
      <c r="J16" s="87"/>
      <c r="K16" s="578"/>
      <c r="L16" s="303"/>
      <c r="M16" s="448"/>
      <c r="N16" s="58"/>
      <c r="O16" s="267"/>
      <c r="P16" s="936"/>
      <c r="Q16" s="325"/>
      <c r="R16" s="336"/>
      <c r="S16" s="325"/>
      <c r="T16" s="242"/>
      <c r="U16" s="58"/>
      <c r="V16" s="281"/>
      <c r="W16" s="1034"/>
      <c r="X16" s="821" t="s">
        <v>97</v>
      </c>
      <c r="Y16" s="822">
        <v>20</v>
      </c>
      <c r="Z16" s="846"/>
      <c r="AA16" s="836"/>
      <c r="AB16" s="840">
        <f>Y16/35</f>
        <v>0.5714285714285714</v>
      </c>
      <c r="AC16" s="875"/>
      <c r="AD16" s="1049"/>
      <c r="AE16" s="873" t="s">
        <v>97</v>
      </c>
      <c r="AF16" s="827">
        <v>12</v>
      </c>
      <c r="AG16" s="884"/>
      <c r="AH16" s="618"/>
      <c r="AI16" s="58">
        <f>AF16/35</f>
        <v>0.34285714285714286</v>
      </c>
      <c r="AJ16" s="208"/>
      <c r="AL16" s="650"/>
      <c r="AM16" s="765"/>
      <c r="AN16" s="765"/>
      <c r="AO16" s="814"/>
      <c r="AP16" s="675"/>
      <c r="AQ16" s="675"/>
      <c r="AR16" s="667"/>
      <c r="AS16" s="771"/>
      <c r="AT16" s="307"/>
      <c r="AU16" s="307"/>
      <c r="AV16" s="307"/>
      <c r="AW16" s="307"/>
      <c r="AX16" s="307"/>
    </row>
    <row r="17" spans="1:50" ht="18" customHeight="1">
      <c r="A17" s="1007" t="s">
        <v>30</v>
      </c>
      <c r="B17" s="928" t="s">
        <v>194</v>
      </c>
      <c r="C17" s="93" t="s">
        <v>69</v>
      </c>
      <c r="D17" s="340">
        <f>E17*1000/451</f>
        <v>75.388026607538805</v>
      </c>
      <c r="E17" s="337">
        <v>34</v>
      </c>
      <c r="F17" s="228"/>
      <c r="G17" s="295"/>
      <c r="H17" s="196">
        <f>D17/100</f>
        <v>0.75388026607538805</v>
      </c>
      <c r="I17" s="1018" t="s">
        <v>294</v>
      </c>
      <c r="J17" s="539" t="s">
        <v>98</v>
      </c>
      <c r="K17" s="298">
        <v>60</v>
      </c>
      <c r="L17" s="510"/>
      <c r="M17" s="449"/>
      <c r="N17" s="235">
        <f>K17/140</f>
        <v>0.42857142857142855</v>
      </c>
      <c r="O17" s="138"/>
      <c r="P17" s="928" t="s">
        <v>194</v>
      </c>
      <c r="Q17" s="93" t="s">
        <v>69</v>
      </c>
      <c r="R17" s="340">
        <f>S17*1000/451</f>
        <v>75.388026607538805</v>
      </c>
      <c r="S17" s="337">
        <v>34</v>
      </c>
      <c r="T17" s="341"/>
      <c r="U17" s="342"/>
      <c r="V17" s="334">
        <f>R17/100</f>
        <v>0.75388026607538805</v>
      </c>
      <c r="W17" s="928" t="s">
        <v>194</v>
      </c>
      <c r="X17" s="93" t="s">
        <v>69</v>
      </c>
      <c r="Y17" s="340">
        <f>Z17*1000/451</f>
        <v>75.388026607538805</v>
      </c>
      <c r="Z17" s="337">
        <v>34</v>
      </c>
      <c r="AA17" s="173"/>
      <c r="AB17" s="138"/>
      <c r="AC17" s="296">
        <f>Y17/100</f>
        <v>0.75388026607538805</v>
      </c>
      <c r="AD17" s="928" t="s">
        <v>194</v>
      </c>
      <c r="AE17" s="93" t="s">
        <v>69</v>
      </c>
      <c r="AF17" s="340">
        <f>AG17*1000/451</f>
        <v>75.388026607538805</v>
      </c>
      <c r="AG17" s="425">
        <v>34</v>
      </c>
      <c r="AH17" s="619"/>
      <c r="AI17" s="295"/>
      <c r="AJ17" s="208">
        <f>AF17/100</f>
        <v>0.75388026607538805</v>
      </c>
      <c r="AL17" s="792"/>
      <c r="AM17" s="663"/>
      <c r="AN17" s="664"/>
      <c r="AO17" s="597"/>
      <c r="AP17" s="786"/>
      <c r="AQ17" s="311"/>
      <c r="AR17" s="311"/>
      <c r="AS17" s="662"/>
      <c r="AT17" s="771"/>
      <c r="AU17" s="771"/>
      <c r="AV17" s="771"/>
      <c r="AW17" s="771"/>
      <c r="AX17" s="771"/>
    </row>
    <row r="18" spans="1:50" ht="18" customHeight="1">
      <c r="A18" s="1008"/>
      <c r="B18" s="929"/>
      <c r="C18" s="473"/>
      <c r="D18" s="340"/>
      <c r="E18" s="337"/>
      <c r="F18" s="228"/>
      <c r="G18" s="295"/>
      <c r="H18" s="196"/>
      <c r="I18" s="1018"/>
      <c r="J18" s="539" t="s">
        <v>295</v>
      </c>
      <c r="K18" s="298">
        <v>8</v>
      </c>
      <c r="L18" s="510"/>
      <c r="M18" s="449"/>
      <c r="N18" s="611">
        <f>K18/55</f>
        <v>0.14545454545454545</v>
      </c>
      <c r="O18" s="138"/>
      <c r="P18" s="929"/>
      <c r="Q18" s="473"/>
      <c r="R18" s="340"/>
      <c r="S18" s="337"/>
      <c r="T18" s="341"/>
      <c r="U18" s="342"/>
      <c r="V18" s="343"/>
      <c r="W18" s="929"/>
      <c r="X18" s="473"/>
      <c r="Y18" s="340"/>
      <c r="Z18" s="337"/>
      <c r="AA18" s="173"/>
      <c r="AB18" s="295"/>
      <c r="AC18" s="270"/>
      <c r="AD18" s="929"/>
      <c r="AE18" s="473"/>
      <c r="AF18" s="340"/>
      <c r="AG18" s="425"/>
      <c r="AH18" s="619"/>
      <c r="AI18" s="138"/>
      <c r="AJ18" s="208"/>
      <c r="AL18" s="792"/>
      <c r="AM18" s="663"/>
      <c r="AN18" s="664"/>
      <c r="AO18" s="597"/>
      <c r="AP18" s="662"/>
      <c r="AQ18" s="662"/>
      <c r="AR18" s="786"/>
      <c r="AS18" s="662"/>
      <c r="AT18" s="771"/>
    </row>
    <row r="19" spans="1:50" ht="18" customHeight="1">
      <c r="A19" s="1008"/>
      <c r="B19" s="929"/>
      <c r="C19" s="473"/>
      <c r="D19" s="340"/>
      <c r="E19" s="337"/>
      <c r="F19" s="228"/>
      <c r="G19" s="141"/>
      <c r="H19" s="196"/>
      <c r="I19" s="1018"/>
      <c r="J19" s="539" t="s">
        <v>296</v>
      </c>
      <c r="K19" s="887">
        <v>5</v>
      </c>
      <c r="L19" s="510"/>
      <c r="M19" s="449"/>
      <c r="N19" s="138"/>
      <c r="O19" s="299"/>
      <c r="P19" s="929"/>
      <c r="Q19" s="473"/>
      <c r="R19" s="340"/>
      <c r="S19" s="337"/>
      <c r="T19" s="341"/>
      <c r="U19" s="344"/>
      <c r="V19" s="345"/>
      <c r="W19" s="929"/>
      <c r="X19" s="473"/>
      <c r="Y19" s="340"/>
      <c r="Z19" s="337"/>
      <c r="AA19" s="173"/>
      <c r="AB19" s="138"/>
      <c r="AC19" s="296"/>
      <c r="AD19" s="929"/>
      <c r="AE19" s="473"/>
      <c r="AF19" s="340"/>
      <c r="AG19" s="425"/>
      <c r="AH19" s="619"/>
      <c r="AI19" s="88"/>
      <c r="AJ19" s="208"/>
      <c r="AL19" s="792"/>
      <c r="AM19" s="663"/>
      <c r="AN19" s="664"/>
      <c r="AO19" s="597"/>
      <c r="AP19" s="662"/>
      <c r="AQ19" s="662"/>
      <c r="AR19" s="662"/>
      <c r="AS19" s="662"/>
      <c r="AT19" s="771"/>
    </row>
    <row r="20" spans="1:50" ht="18" customHeight="1">
      <c r="A20" s="1008"/>
      <c r="B20" s="929"/>
      <c r="C20" s="477"/>
      <c r="D20" s="340"/>
      <c r="E20" s="337"/>
      <c r="F20" s="228"/>
      <c r="G20" s="141"/>
      <c r="H20" s="196"/>
      <c r="I20" s="1018"/>
      <c r="J20" s="511" t="s">
        <v>297</v>
      </c>
      <c r="K20" s="860">
        <v>5</v>
      </c>
      <c r="L20" s="888"/>
      <c r="M20" s="449"/>
      <c r="N20" s="236"/>
      <c r="O20" s="299"/>
      <c r="P20" s="929"/>
      <c r="Q20" s="477"/>
      <c r="R20" s="340"/>
      <c r="S20" s="337"/>
      <c r="T20" s="341"/>
      <c r="U20" s="344"/>
      <c r="V20" s="345"/>
      <c r="W20" s="929"/>
      <c r="X20" s="477"/>
      <c r="Y20" s="340"/>
      <c r="Z20" s="337"/>
      <c r="AA20" s="173"/>
      <c r="AB20" s="138"/>
      <c r="AC20" s="270"/>
      <c r="AD20" s="929"/>
      <c r="AE20" s="477"/>
      <c r="AF20" s="340"/>
      <c r="AG20" s="425"/>
      <c r="AH20" s="619"/>
      <c r="AI20" s="138"/>
      <c r="AJ20" s="208"/>
      <c r="AL20" s="796"/>
      <c r="AM20" s="796"/>
      <c r="AN20" s="792"/>
      <c r="AO20" s="650"/>
      <c r="AP20" s="659"/>
      <c r="AQ20" s="607"/>
      <c r="AR20" s="814"/>
      <c r="AS20" s="662"/>
      <c r="AT20" s="771"/>
    </row>
    <row r="21" spans="1:50" ht="18" customHeight="1">
      <c r="A21" s="1009"/>
      <c r="B21" s="930"/>
      <c r="C21" s="477"/>
      <c r="D21" s="93"/>
      <c r="E21" s="337"/>
      <c r="F21" s="228"/>
      <c r="G21" s="141"/>
      <c r="H21" s="196"/>
      <c r="I21" s="1019"/>
      <c r="J21" s="539"/>
      <c r="K21" s="860"/>
      <c r="L21" s="888"/>
      <c r="M21" s="449"/>
      <c r="N21" s="236"/>
      <c r="O21" s="299"/>
      <c r="P21" s="930"/>
      <c r="Q21" s="477"/>
      <c r="R21" s="93"/>
      <c r="S21" s="337"/>
      <c r="T21" s="341"/>
      <c r="U21" s="344"/>
      <c r="V21" s="345"/>
      <c r="W21" s="930"/>
      <c r="X21" s="477"/>
      <c r="Y21" s="93"/>
      <c r="Z21" s="337"/>
      <c r="AA21" s="87"/>
      <c r="AB21" s="138"/>
      <c r="AC21" s="270"/>
      <c r="AD21" s="930"/>
      <c r="AE21" s="477"/>
      <c r="AF21" s="93"/>
      <c r="AG21" s="425"/>
      <c r="AH21" s="619"/>
      <c r="AI21" s="138"/>
      <c r="AJ21" s="208"/>
      <c r="AL21" s="796"/>
      <c r="AM21" s="650"/>
      <c r="AN21" s="659"/>
      <c r="AO21" s="607"/>
      <c r="AP21" s="814"/>
      <c r="AQ21" s="608"/>
      <c r="AR21" s="9"/>
      <c r="AS21" s="149"/>
      <c r="AT21" s="771"/>
    </row>
    <row r="22" spans="1:50" ht="18" customHeight="1">
      <c r="A22" s="1038" t="s">
        <v>21</v>
      </c>
      <c r="B22" s="1011" t="s">
        <v>285</v>
      </c>
      <c r="C22" s="831" t="s">
        <v>111</v>
      </c>
      <c r="D22" s="845">
        <v>20</v>
      </c>
      <c r="E22" s="824"/>
      <c r="F22" s="847"/>
      <c r="G22" s="848"/>
      <c r="H22" s="869">
        <f>D22/100</f>
        <v>0.2</v>
      </c>
      <c r="I22" s="928"/>
      <c r="J22" s="93"/>
      <c r="K22" s="340"/>
      <c r="L22" s="337"/>
      <c r="M22" s="449"/>
      <c r="N22" s="138"/>
      <c r="O22" s="299"/>
      <c r="P22" s="1046" t="s">
        <v>286</v>
      </c>
      <c r="Q22" s="889" t="s">
        <v>136</v>
      </c>
      <c r="R22" s="890">
        <v>30</v>
      </c>
      <c r="S22" s="889"/>
      <c r="T22" s="173"/>
      <c r="U22" s="138"/>
      <c r="V22" s="269">
        <f>R22/100</f>
        <v>0.3</v>
      </c>
      <c r="W22" s="1040" t="s">
        <v>241</v>
      </c>
      <c r="X22" s="891" t="s">
        <v>169</v>
      </c>
      <c r="Y22" s="576">
        <f t="shared" ref="Y22:Y24" si="7">Z22*1000/454</f>
        <v>17.621145374449338</v>
      </c>
      <c r="Z22" s="336">
        <v>8</v>
      </c>
      <c r="AA22" s="892"/>
      <c r="AB22" s="697">
        <f>Y22*0.65/35</f>
        <v>0.32724984266834489</v>
      </c>
      <c r="AC22" s="841"/>
      <c r="AD22" s="1039" t="s">
        <v>332</v>
      </c>
      <c r="AE22" s="104" t="s">
        <v>333</v>
      </c>
      <c r="AF22" s="893">
        <v>20</v>
      </c>
      <c r="AG22" s="270"/>
      <c r="AH22" s="619"/>
      <c r="AI22" s="295"/>
      <c r="AJ22" s="208">
        <f>AF22/100</f>
        <v>0.2</v>
      </c>
      <c r="AL22" s="796"/>
      <c r="AM22" s="650"/>
      <c r="AN22" s="659"/>
      <c r="AO22" s="607"/>
      <c r="AP22" s="814"/>
      <c r="AQ22" s="608"/>
      <c r="AR22" s="186"/>
      <c r="AS22" s="9"/>
      <c r="AT22" s="771"/>
    </row>
    <row r="23" spans="1:50" ht="18" customHeight="1">
      <c r="A23" s="1038"/>
      <c r="B23" s="1012"/>
      <c r="C23" s="831" t="s">
        <v>109</v>
      </c>
      <c r="D23" s="845">
        <v>10</v>
      </c>
      <c r="E23" s="824"/>
      <c r="F23" s="847"/>
      <c r="G23" s="855"/>
      <c r="H23" s="869">
        <f>D23/100</f>
        <v>0.1</v>
      </c>
      <c r="I23" s="929"/>
      <c r="J23" s="473"/>
      <c r="K23" s="340"/>
      <c r="L23" s="337"/>
      <c r="M23" s="449"/>
      <c r="N23" s="236"/>
      <c r="O23" s="299"/>
      <c r="P23" s="957"/>
      <c r="Q23" s="889" t="s">
        <v>115</v>
      </c>
      <c r="R23" s="890">
        <v>12</v>
      </c>
      <c r="S23" s="889"/>
      <c r="T23" s="173"/>
      <c r="U23" s="235">
        <f>R23/55</f>
        <v>0.21818181818181817</v>
      </c>
      <c r="V23" s="269"/>
      <c r="W23" s="1041"/>
      <c r="X23" s="891" t="s">
        <v>242</v>
      </c>
      <c r="Y23" s="576">
        <f t="shared" si="7"/>
        <v>22.026431718061673</v>
      </c>
      <c r="Z23" s="336">
        <v>10</v>
      </c>
      <c r="AA23" s="173"/>
      <c r="AB23" s="697"/>
      <c r="AC23" s="532">
        <f>Y23/100</f>
        <v>0.22026431718061673</v>
      </c>
      <c r="AD23" s="1039"/>
      <c r="AE23" s="295" t="s">
        <v>97</v>
      </c>
      <c r="AF23" s="573">
        <v>10</v>
      </c>
      <c r="AG23" s="271"/>
      <c r="AH23" s="618"/>
      <c r="AI23" s="88">
        <f>AF23/35</f>
        <v>0.2857142857142857</v>
      </c>
      <c r="AJ23" s="208"/>
      <c r="AL23" s="796"/>
      <c r="AM23" s="650"/>
      <c r="AN23" s="659"/>
      <c r="AO23" s="607"/>
      <c r="AP23" s="814"/>
      <c r="AQ23" s="608"/>
      <c r="AR23" s="9"/>
      <c r="AS23" s="9"/>
      <c r="AT23" s="771"/>
    </row>
    <row r="24" spans="1:50" ht="18" customHeight="1">
      <c r="A24" s="1038"/>
      <c r="B24" s="1012"/>
      <c r="C24" s="831" t="s">
        <v>162</v>
      </c>
      <c r="D24" s="856">
        <v>1.3043478260869565</v>
      </c>
      <c r="E24" s="824"/>
      <c r="F24" s="847"/>
      <c r="G24" s="848"/>
      <c r="H24" s="869">
        <f>D24/100</f>
        <v>1.3043478260869566E-2</v>
      </c>
      <c r="I24" s="929"/>
      <c r="J24" s="473"/>
      <c r="K24" s="340"/>
      <c r="L24" s="337"/>
      <c r="M24" s="449"/>
      <c r="N24" s="236"/>
      <c r="O24" s="299"/>
      <c r="P24" s="957"/>
      <c r="Q24" s="889" t="s">
        <v>121</v>
      </c>
      <c r="R24" s="890">
        <v>1.3333333333333333</v>
      </c>
      <c r="S24" s="889"/>
      <c r="T24" s="173"/>
      <c r="U24" s="138"/>
      <c r="V24" s="269"/>
      <c r="W24" s="1041"/>
      <c r="X24" s="704" t="s">
        <v>178</v>
      </c>
      <c r="Y24" s="576">
        <f t="shared" si="7"/>
        <v>2.2026431718061672</v>
      </c>
      <c r="Z24" s="336">
        <v>1</v>
      </c>
      <c r="AA24" s="173"/>
      <c r="AB24" s="697"/>
      <c r="AC24" s="706"/>
      <c r="AD24" s="1039"/>
      <c r="AE24" s="704" t="s">
        <v>178</v>
      </c>
      <c r="AF24" s="893" t="s">
        <v>173</v>
      </c>
      <c r="AG24" s="270"/>
      <c r="AH24" s="619"/>
      <c r="AI24" s="295"/>
      <c r="AJ24" s="208"/>
      <c r="AL24" s="796"/>
      <c r="AM24" s="650"/>
      <c r="AN24" s="659"/>
      <c r="AO24" s="607"/>
      <c r="AP24" s="814"/>
      <c r="AQ24" s="649"/>
      <c r="AR24" s="9"/>
      <c r="AS24" s="149"/>
      <c r="AT24" s="771"/>
    </row>
    <row r="25" spans="1:50" ht="18" customHeight="1">
      <c r="A25" s="1038"/>
      <c r="B25" s="1012"/>
      <c r="C25" s="831" t="s">
        <v>94</v>
      </c>
      <c r="D25" s="856">
        <v>25</v>
      </c>
      <c r="E25" s="824"/>
      <c r="F25" s="847"/>
      <c r="G25" s="848">
        <f>D25/140</f>
        <v>0.17857142857142858</v>
      </c>
      <c r="H25" s="869"/>
      <c r="I25" s="929"/>
      <c r="J25" s="477"/>
      <c r="K25" s="340"/>
      <c r="L25" s="337"/>
      <c r="M25" s="449"/>
      <c r="N25" s="138"/>
      <c r="O25" s="299"/>
      <c r="P25" s="957"/>
      <c r="Q25" s="889"/>
      <c r="R25" s="890"/>
      <c r="S25" s="889"/>
      <c r="T25" s="173"/>
      <c r="U25" s="138"/>
      <c r="V25" s="269">
        <f>R25/100</f>
        <v>0</v>
      </c>
      <c r="W25" s="1041"/>
      <c r="X25" s="704"/>
      <c r="Y25" s="894"/>
      <c r="Z25" s="705"/>
      <c r="AA25" s="707"/>
      <c r="AB25" s="708"/>
      <c r="AC25" s="244"/>
      <c r="AD25" s="1039"/>
      <c r="AE25" s="88"/>
      <c r="AF25" s="58"/>
      <c r="AG25" s="270"/>
      <c r="AH25" s="619"/>
      <c r="AI25" s="138"/>
      <c r="AJ25" s="208"/>
      <c r="AL25" s="796"/>
      <c r="AM25" s="650"/>
      <c r="AN25" s="156"/>
      <c r="AO25" s="660"/>
      <c r="AP25" s="661"/>
      <c r="AQ25" s="649"/>
      <c r="AR25" s="79"/>
      <c r="AS25" s="9"/>
      <c r="AT25" s="771"/>
    </row>
    <row r="26" spans="1:50" ht="18" customHeight="1">
      <c r="A26" s="1038"/>
      <c r="B26" s="1013"/>
      <c r="C26" s="831"/>
      <c r="D26" s="831"/>
      <c r="E26" s="824"/>
      <c r="F26" s="847"/>
      <c r="G26" s="848"/>
      <c r="H26" s="865"/>
      <c r="I26" s="930"/>
      <c r="J26" s="477"/>
      <c r="K26" s="93"/>
      <c r="L26" s="337"/>
      <c r="M26" s="449"/>
      <c r="N26" s="295"/>
      <c r="O26" s="138"/>
      <c r="P26" s="958"/>
      <c r="Q26" s="889"/>
      <c r="R26" s="889"/>
      <c r="S26" s="889"/>
      <c r="T26" s="173"/>
      <c r="U26" s="138"/>
      <c r="V26" s="270"/>
      <c r="W26" s="1042"/>
      <c r="X26" s="58"/>
      <c r="Y26" s="58"/>
      <c r="Z26" s="58"/>
      <c r="AA26" s="173"/>
      <c r="AB26" s="138"/>
      <c r="AC26" s="136"/>
      <c r="AD26" s="1039"/>
      <c r="AE26" s="58"/>
      <c r="AF26" s="58"/>
      <c r="AG26" s="270"/>
      <c r="AH26" s="619"/>
      <c r="AI26" s="138"/>
      <c r="AJ26" s="313"/>
      <c r="AL26" s="771"/>
      <c r="AM26" s="312"/>
      <c r="AN26" s="796"/>
      <c r="AO26" s="79"/>
      <c r="AP26" s="771"/>
      <c r="AQ26" s="106"/>
      <c r="AR26" s="771"/>
      <c r="AS26" s="771"/>
      <c r="AT26" s="771"/>
    </row>
    <row r="27" spans="1:50" s="103" customFormat="1">
      <c r="A27" s="161" t="s">
        <v>38</v>
      </c>
      <c r="B27" s="795" t="s">
        <v>38</v>
      </c>
      <c r="C27" s="292"/>
      <c r="D27" s="104"/>
      <c r="E27" s="104"/>
      <c r="F27" s="152"/>
      <c r="G27" s="177"/>
      <c r="H27" s="196"/>
      <c r="I27" s="119" t="s">
        <v>8</v>
      </c>
      <c r="J27" s="795" t="s">
        <v>8</v>
      </c>
      <c r="K27" s="463" t="s">
        <v>43</v>
      </c>
      <c r="L27" s="460"/>
      <c r="M27" s="450"/>
      <c r="N27" s="141"/>
      <c r="O27" s="141"/>
      <c r="P27" s="119"/>
      <c r="Q27" s="788"/>
      <c r="R27" s="453"/>
      <c r="S27" s="454"/>
      <c r="T27" s="349"/>
      <c r="U27" s="350"/>
      <c r="V27" s="351"/>
      <c r="W27" s="119" t="s">
        <v>8</v>
      </c>
      <c r="X27" s="795"/>
      <c r="Y27" s="452"/>
      <c r="Z27" s="460"/>
      <c r="AA27" s="228"/>
      <c r="AB27" s="141"/>
      <c r="AC27" s="274"/>
      <c r="AD27" s="119" t="s">
        <v>28</v>
      </c>
      <c r="AE27" s="795"/>
      <c r="AF27" s="82"/>
      <c r="AG27" s="274"/>
      <c r="AH27" s="620"/>
      <c r="AI27" s="141"/>
      <c r="AJ27" s="209"/>
      <c r="AK27" s="106"/>
      <c r="AL27" s="106"/>
      <c r="AM27" s="312"/>
      <c r="AN27" s="799"/>
      <c r="AO27" s="10"/>
      <c r="AP27" s="82"/>
      <c r="AQ27" s="82"/>
      <c r="AR27" s="106"/>
      <c r="AS27" s="106"/>
      <c r="AT27" s="106"/>
    </row>
    <row r="28" spans="1:50" ht="17.25" thickBot="1">
      <c r="A28" s="6" t="s">
        <v>9</v>
      </c>
      <c r="B28" s="385" t="s">
        <v>9</v>
      </c>
      <c r="C28" s="45"/>
      <c r="D28" s="226"/>
      <c r="E28" s="575"/>
      <c r="F28" s="227"/>
      <c r="G28" s="163"/>
      <c r="H28" s="197"/>
      <c r="I28" s="514" t="s">
        <v>9</v>
      </c>
      <c r="J28" s="795" t="s">
        <v>73</v>
      </c>
      <c r="K28" s="461" t="s">
        <v>198</v>
      </c>
      <c r="L28" s="462"/>
      <c r="M28" s="451"/>
      <c r="N28" s="140"/>
      <c r="O28" s="140"/>
      <c r="P28" s="514"/>
      <c r="Q28" s="813"/>
      <c r="R28" s="458"/>
      <c r="S28" s="458"/>
      <c r="T28" s="352"/>
      <c r="U28" s="428"/>
      <c r="V28" s="407"/>
      <c r="W28" s="514" t="s">
        <v>9</v>
      </c>
      <c r="X28" s="254"/>
      <c r="Y28" s="461"/>
      <c r="Z28" s="462"/>
      <c r="AA28" s="174"/>
      <c r="AB28" s="163"/>
      <c r="AC28" s="291"/>
      <c r="AD28" s="69" t="s">
        <v>0</v>
      </c>
      <c r="AE28" s="45"/>
      <c r="AF28" s="70"/>
      <c r="AG28" s="273"/>
      <c r="AH28" s="621"/>
      <c r="AI28" s="140"/>
      <c r="AJ28" s="210"/>
      <c r="AM28" s="151"/>
      <c r="AN28" s="79"/>
      <c r="AO28" s="796"/>
      <c r="AP28" s="771"/>
      <c r="AQ28" s="106"/>
      <c r="AR28" s="771"/>
      <c r="AS28" s="771"/>
      <c r="AT28" s="771"/>
    </row>
    <row r="29" spans="1:50" ht="16.5" customHeight="1">
      <c r="A29" s="1056" t="s">
        <v>10</v>
      </c>
      <c r="B29" s="1031" t="s">
        <v>29</v>
      </c>
      <c r="C29" s="1030"/>
      <c r="D29" s="304"/>
      <c r="E29" s="560"/>
      <c r="F29" s="560">
        <f>SUM(F5:F28)</f>
        <v>5.695064013824366</v>
      </c>
      <c r="G29" s="561">
        <f>SUM(G5:G28)</f>
        <v>2.8129242896353674</v>
      </c>
      <c r="H29" s="589">
        <f>SUM(H5:H28)</f>
        <v>1.4330899730790416</v>
      </c>
      <c r="I29" s="1024" t="s">
        <v>11</v>
      </c>
      <c r="J29" s="1030"/>
      <c r="K29" s="304"/>
      <c r="L29" s="560"/>
      <c r="M29" s="560">
        <f>SUM(M5:M28)</f>
        <v>5</v>
      </c>
      <c r="N29" s="561">
        <f>SUM(N5:N28)</f>
        <v>1.3740259740259742</v>
      </c>
      <c r="O29" s="589">
        <f>SUM(O5:O28)</f>
        <v>0</v>
      </c>
      <c r="P29" s="973" t="s">
        <v>29</v>
      </c>
      <c r="Q29" s="1059"/>
      <c r="R29" s="304"/>
      <c r="S29" s="560"/>
      <c r="T29" s="560">
        <f>SUM(T5:T28)</f>
        <v>5.0429184549356219</v>
      </c>
      <c r="U29" s="561">
        <f>SUM(U5:U28)</f>
        <v>3.5125541125541124</v>
      </c>
      <c r="V29" s="589">
        <f>SUM(V5:V28)</f>
        <v>1.5983247105198326</v>
      </c>
      <c r="W29" s="1031" t="s">
        <v>29</v>
      </c>
      <c r="X29" s="1030"/>
      <c r="Y29" s="304"/>
      <c r="Z29" s="560"/>
      <c r="AA29" s="560">
        <f>SUM(AA5:AA28)</f>
        <v>5.5000613120784783</v>
      </c>
      <c r="AB29" s="561">
        <f>SUM(AB5:AB28)</f>
        <v>3.1843926998112018</v>
      </c>
      <c r="AC29" s="589">
        <f>SUM(AC5:AC28)</f>
        <v>1.4741445832560047</v>
      </c>
      <c r="AD29" s="1024" t="s">
        <v>11</v>
      </c>
      <c r="AE29" s="1025"/>
      <c r="AF29" s="304"/>
      <c r="AG29" s="629"/>
      <c r="AH29" s="622">
        <f>SUM(AH5:AH28)</f>
        <v>5.0429184549356219</v>
      </c>
      <c r="AI29" s="561">
        <f>SUM(AI5:AI28)</f>
        <v>3.1285714285714286</v>
      </c>
      <c r="AJ29" s="612">
        <f>SUM(AJ5:AJ28)</f>
        <v>1.453880266075388</v>
      </c>
      <c r="AM29" s="151"/>
      <c r="AN29" s="79"/>
      <c r="AO29" s="796"/>
      <c r="AP29" s="771"/>
      <c r="AQ29" s="106"/>
      <c r="AR29" s="771"/>
      <c r="AS29" s="771"/>
      <c r="AT29" s="771"/>
    </row>
    <row r="30" spans="1:50" ht="16.5" customHeight="1">
      <c r="A30" s="1057"/>
      <c r="B30" s="1060" t="s">
        <v>40</v>
      </c>
      <c r="C30" s="1029"/>
      <c r="D30" s="193">
        <f>F29</f>
        <v>5.695064013824366</v>
      </c>
      <c r="E30" s="177"/>
      <c r="F30" s="177"/>
      <c r="G30" s="141"/>
      <c r="H30" s="198"/>
      <c r="I30" s="1028" t="s">
        <v>31</v>
      </c>
      <c r="J30" s="1029"/>
      <c r="K30" s="193">
        <f>M29</f>
        <v>5</v>
      </c>
      <c r="L30" s="177"/>
      <c r="M30" s="177"/>
      <c r="N30" s="141"/>
      <c r="O30" s="198"/>
      <c r="P30" s="975" t="s">
        <v>31</v>
      </c>
      <c r="Q30" s="976"/>
      <c r="R30" s="193">
        <f>T29</f>
        <v>5.0429184549356219</v>
      </c>
      <c r="S30" s="177"/>
      <c r="T30" s="177"/>
      <c r="U30" s="141"/>
      <c r="V30" s="198"/>
      <c r="W30" s="1028" t="s">
        <v>31</v>
      </c>
      <c r="X30" s="1029"/>
      <c r="Y30" s="193">
        <f>AA29</f>
        <v>5.5000613120784783</v>
      </c>
      <c r="Z30" s="177"/>
      <c r="AA30" s="177"/>
      <c r="AB30" s="141"/>
      <c r="AC30" s="198"/>
      <c r="AD30" s="1026" t="s">
        <v>31</v>
      </c>
      <c r="AE30" s="1027"/>
      <c r="AF30" s="193">
        <f>AH29</f>
        <v>5.0429184549356219</v>
      </c>
      <c r="AG30" s="630"/>
      <c r="AH30" s="623"/>
      <c r="AI30" s="141"/>
      <c r="AJ30" s="198"/>
      <c r="AM30" s="151"/>
      <c r="AN30" s="79"/>
      <c r="AO30" s="79"/>
      <c r="AP30" s="771"/>
      <c r="AQ30" s="106"/>
      <c r="AR30" s="771"/>
      <c r="AS30" s="771"/>
      <c r="AT30" s="771"/>
    </row>
    <row r="31" spans="1:50" ht="16.5" customHeight="1">
      <c r="A31" s="1057"/>
      <c r="B31" s="1060" t="s">
        <v>25</v>
      </c>
      <c r="C31" s="1029"/>
      <c r="D31" s="178">
        <f>G29</f>
        <v>2.8129242896353674</v>
      </c>
      <c r="E31" s="177"/>
      <c r="F31" s="179"/>
      <c r="G31" s="142"/>
      <c r="H31" s="198"/>
      <c r="I31" s="1028" t="s">
        <v>25</v>
      </c>
      <c r="J31" s="1029"/>
      <c r="K31" s="178">
        <f>N29</f>
        <v>1.3740259740259742</v>
      </c>
      <c r="L31" s="177"/>
      <c r="M31" s="179"/>
      <c r="N31" s="142"/>
      <c r="O31" s="198"/>
      <c r="P31" s="962" t="s">
        <v>25</v>
      </c>
      <c r="Q31" s="963"/>
      <c r="R31" s="178">
        <f>U29</f>
        <v>3.5125541125541124</v>
      </c>
      <c r="S31" s="177"/>
      <c r="T31" s="179"/>
      <c r="U31" s="142"/>
      <c r="V31" s="198"/>
      <c r="W31" s="1028" t="s">
        <v>25</v>
      </c>
      <c r="X31" s="1029"/>
      <c r="Y31" s="178">
        <f>AB29</f>
        <v>3.1843926998112018</v>
      </c>
      <c r="Z31" s="177"/>
      <c r="AA31" s="179"/>
      <c r="AB31" s="142"/>
      <c r="AC31" s="198"/>
      <c r="AD31" s="1026" t="s">
        <v>25</v>
      </c>
      <c r="AE31" s="1027"/>
      <c r="AF31" s="178">
        <f>AI29</f>
        <v>3.1285714285714286</v>
      </c>
      <c r="AG31" s="630"/>
      <c r="AH31" s="624"/>
      <c r="AI31" s="142"/>
      <c r="AJ31" s="198"/>
      <c r="AM31" s="151"/>
      <c r="AN31" s="9"/>
      <c r="AO31" s="9"/>
      <c r="AP31" s="771"/>
      <c r="AQ31" s="106"/>
      <c r="AR31" s="771"/>
      <c r="AS31" s="771"/>
      <c r="AT31" s="771"/>
    </row>
    <row r="32" spans="1:50" ht="16.5" customHeight="1">
      <c r="A32" s="1057"/>
      <c r="B32" s="1060" t="s">
        <v>354</v>
      </c>
      <c r="C32" s="1029"/>
      <c r="D32" s="178">
        <f>H29</f>
        <v>1.4330899730790416</v>
      </c>
      <c r="E32" s="179"/>
      <c r="F32" s="179"/>
      <c r="G32" s="142"/>
      <c r="H32" s="198"/>
      <c r="I32" s="1028" t="s">
        <v>354</v>
      </c>
      <c r="J32" s="1029"/>
      <c r="K32" s="178">
        <f>O29</f>
        <v>0</v>
      </c>
      <c r="L32" s="179"/>
      <c r="M32" s="179"/>
      <c r="N32" s="142"/>
      <c r="O32" s="198"/>
      <c r="P32" s="962" t="s">
        <v>14</v>
      </c>
      <c r="Q32" s="963"/>
      <c r="R32" s="178">
        <f>V29</f>
        <v>1.5983247105198326</v>
      </c>
      <c r="S32" s="179"/>
      <c r="T32" s="179"/>
      <c r="U32" s="142"/>
      <c r="V32" s="198"/>
      <c r="W32" s="1028" t="s">
        <v>354</v>
      </c>
      <c r="X32" s="1029"/>
      <c r="Y32" s="178">
        <f>AC29</f>
        <v>1.4741445832560047</v>
      </c>
      <c r="Z32" s="179"/>
      <c r="AA32" s="179"/>
      <c r="AB32" s="142"/>
      <c r="AC32" s="198"/>
      <c r="AD32" s="1026" t="s">
        <v>354</v>
      </c>
      <c r="AE32" s="1027"/>
      <c r="AF32" s="178">
        <f>AJ29</f>
        <v>1.453880266075388</v>
      </c>
      <c r="AG32" s="631"/>
      <c r="AH32" s="624"/>
      <c r="AI32" s="142"/>
      <c r="AJ32" s="198"/>
      <c r="AM32" s="151"/>
      <c r="AN32" s="150"/>
      <c r="AO32" s="9"/>
      <c r="AP32" s="771"/>
      <c r="AQ32" s="106"/>
      <c r="AR32" s="771"/>
      <c r="AS32" s="771"/>
      <c r="AT32" s="771"/>
    </row>
    <row r="33" spans="1:46" ht="16.5" customHeight="1">
      <c r="A33" s="1057"/>
      <c r="B33" s="1060" t="s">
        <v>355</v>
      </c>
      <c r="C33" s="1029"/>
      <c r="D33" s="71"/>
      <c r="E33" s="143"/>
      <c r="F33" s="143"/>
      <c r="G33" s="143"/>
      <c r="H33" s="198"/>
      <c r="I33" s="1028" t="s">
        <v>355</v>
      </c>
      <c r="J33" s="1029"/>
      <c r="K33" s="71">
        <v>1</v>
      </c>
      <c r="L33" s="71"/>
      <c r="M33" s="249"/>
      <c r="N33" s="143"/>
      <c r="O33" s="143"/>
      <c r="P33" s="962" t="s">
        <v>84</v>
      </c>
      <c r="Q33" s="963"/>
      <c r="R33" s="362"/>
      <c r="S33" s="357"/>
      <c r="T33" s="363"/>
      <c r="U33" s="364"/>
      <c r="V33" s="365"/>
      <c r="W33" s="1028" t="s">
        <v>355</v>
      </c>
      <c r="X33" s="1029"/>
      <c r="Y33" s="71"/>
      <c r="Z33" s="317"/>
      <c r="AA33" s="249"/>
      <c r="AB33" s="143"/>
      <c r="AC33" s="209"/>
      <c r="AD33" s="1026" t="s">
        <v>355</v>
      </c>
      <c r="AE33" s="1027"/>
      <c r="AF33" s="71"/>
      <c r="AG33" s="209"/>
      <c r="AH33" s="625"/>
      <c r="AI33" s="143"/>
      <c r="AJ33" s="209"/>
      <c r="AM33" s="151"/>
      <c r="AN33" s="150"/>
      <c r="AO33" s="9"/>
      <c r="AP33" s="771"/>
      <c r="AQ33" s="106"/>
      <c r="AR33" s="771"/>
      <c r="AS33" s="771"/>
      <c r="AT33" s="771"/>
    </row>
    <row r="34" spans="1:46" ht="16.5" customHeight="1">
      <c r="A34" s="1057"/>
      <c r="B34" s="1064" t="s">
        <v>44</v>
      </c>
      <c r="C34" s="1065"/>
      <c r="D34" s="81"/>
      <c r="E34" s="144"/>
      <c r="F34" s="144"/>
      <c r="G34" s="144"/>
      <c r="H34" s="199"/>
      <c r="I34" s="1028" t="s">
        <v>5</v>
      </c>
      <c r="J34" s="1029"/>
      <c r="K34" s="81">
        <v>1</v>
      </c>
      <c r="L34" s="81"/>
      <c r="M34" s="250"/>
      <c r="N34" s="144"/>
      <c r="O34" s="144"/>
      <c r="P34" s="991" t="s">
        <v>5</v>
      </c>
      <c r="Q34" s="992"/>
      <c r="R34" s="366"/>
      <c r="S34" s="367"/>
      <c r="T34" s="368"/>
      <c r="U34" s="369"/>
      <c r="V34" s="370"/>
      <c r="W34" s="1028" t="s">
        <v>5</v>
      </c>
      <c r="X34" s="1029"/>
      <c r="Y34" s="71"/>
      <c r="Z34" s="318"/>
      <c r="AA34" s="250"/>
      <c r="AB34" s="144"/>
      <c r="AC34" s="213"/>
      <c r="AD34" s="1061" t="s">
        <v>5</v>
      </c>
      <c r="AE34" s="1062"/>
      <c r="AF34" s="71"/>
      <c r="AG34" s="213"/>
      <c r="AH34" s="626"/>
      <c r="AI34" s="144"/>
      <c r="AJ34" s="218"/>
      <c r="AM34" s="151"/>
      <c r="AN34" s="150"/>
      <c r="AO34" s="9"/>
      <c r="AP34" s="771"/>
      <c r="AQ34" s="106"/>
      <c r="AR34" s="771"/>
      <c r="AS34" s="771"/>
      <c r="AT34" s="771"/>
    </row>
    <row r="35" spans="1:46" s="31" customFormat="1" ht="16.5" customHeight="1">
      <c r="A35" s="1057"/>
      <c r="B35" s="1060" t="s">
        <v>45</v>
      </c>
      <c r="C35" s="1029"/>
      <c r="D35" s="77"/>
      <c r="E35" s="145"/>
      <c r="F35" s="145"/>
      <c r="G35" s="145"/>
      <c r="H35" s="200"/>
      <c r="I35" s="1026" t="s">
        <v>4</v>
      </c>
      <c r="J35" s="1027"/>
      <c r="K35" s="77" t="s">
        <v>33</v>
      </c>
      <c r="L35" s="71"/>
      <c r="M35" s="251"/>
      <c r="N35" s="145"/>
      <c r="O35" s="145"/>
      <c r="P35" s="969" t="s">
        <v>4</v>
      </c>
      <c r="Q35" s="970"/>
      <c r="R35" s="371" t="s">
        <v>37</v>
      </c>
      <c r="S35" s="348"/>
      <c r="T35" s="372"/>
      <c r="U35" s="373"/>
      <c r="V35" s="374"/>
      <c r="W35" s="1026" t="s">
        <v>4</v>
      </c>
      <c r="X35" s="1027"/>
      <c r="Y35" s="77">
        <v>2.5</v>
      </c>
      <c r="Z35" s="71"/>
      <c r="AA35" s="251"/>
      <c r="AB35" s="145"/>
      <c r="AC35" s="275"/>
      <c r="AD35" s="1022" t="s">
        <v>4</v>
      </c>
      <c r="AE35" s="1023"/>
      <c r="AF35" s="77"/>
      <c r="AG35" s="275"/>
      <c r="AH35" s="627"/>
      <c r="AI35" s="145"/>
      <c r="AJ35" s="219"/>
      <c r="AM35" s="151"/>
      <c r="AN35" s="150"/>
      <c r="AO35" s="9"/>
      <c r="AP35" s="32"/>
      <c r="AQ35" s="32"/>
      <c r="AR35" s="32"/>
      <c r="AS35" s="32"/>
      <c r="AT35" s="32"/>
    </row>
    <row r="36" spans="1:46" s="31" customFormat="1" ht="24.75" customHeight="1" thickBot="1">
      <c r="A36" s="1058"/>
      <c r="B36" s="1063" t="s">
        <v>55</v>
      </c>
      <c r="C36" s="1055"/>
      <c r="D36" s="76">
        <f>D30*70+D31*75+D32*25+D33*60+D34*120+D35*45</f>
        <v>645.45105201733418</v>
      </c>
      <c r="E36" s="146"/>
      <c r="F36" s="146"/>
      <c r="G36" s="146"/>
      <c r="H36" s="201"/>
      <c r="I36" s="1052" t="s">
        <v>32</v>
      </c>
      <c r="J36" s="1053"/>
      <c r="K36" s="76">
        <f>K30*70+K31*75+K32*25+K33*60+K34*120+K35*45</f>
        <v>745.5519480519481</v>
      </c>
      <c r="L36" s="305"/>
      <c r="M36" s="252"/>
      <c r="N36" s="146"/>
      <c r="O36" s="146"/>
      <c r="P36" s="983" t="s">
        <v>32</v>
      </c>
      <c r="Q36" s="984"/>
      <c r="R36" s="375">
        <f>R30*70+R31*75+R32*25+R33*60+R34*120+R35*45</f>
        <v>768.90396805004775</v>
      </c>
      <c r="S36" s="376"/>
      <c r="T36" s="377"/>
      <c r="U36" s="378"/>
      <c r="V36" s="379"/>
      <c r="W36" s="1052" t="s">
        <v>32</v>
      </c>
      <c r="X36" s="1053"/>
      <c r="Y36" s="76">
        <f>Y30*70+Y31*75+Y32*25+Y33*60+Y34*120+Y35*45</f>
        <v>773.18735891273377</v>
      </c>
      <c r="Z36" s="320"/>
      <c r="AA36" s="252"/>
      <c r="AB36" s="146"/>
      <c r="AC36" s="319"/>
      <c r="AD36" s="1054" t="s">
        <v>32</v>
      </c>
      <c r="AE36" s="1055"/>
      <c r="AF36" s="76">
        <f>AF30*70+AF31*75+AF32*25+AF33*60+AF34*120+AF35*45</f>
        <v>623.99415564023536</v>
      </c>
      <c r="AG36" s="276"/>
      <c r="AH36" s="628"/>
      <c r="AI36" s="146"/>
      <c r="AJ36" s="220"/>
      <c r="AM36" s="151"/>
      <c r="AN36" s="9"/>
      <c r="AO36" s="799"/>
      <c r="AP36" s="32"/>
      <c r="AQ36" s="32"/>
      <c r="AR36" s="32"/>
      <c r="AS36" s="32"/>
      <c r="AT36" s="32"/>
    </row>
    <row r="37" spans="1:46" s="31" customFormat="1" ht="28.5" customHeight="1">
      <c r="A37" s="999" t="s">
        <v>283</v>
      </c>
      <c r="B37" s="999"/>
      <c r="C37" s="999"/>
      <c r="D37" s="763"/>
      <c r="E37" s="762"/>
      <c r="F37" s="762"/>
      <c r="G37" s="764" t="s">
        <v>273</v>
      </c>
      <c r="H37" s="762" t="s">
        <v>274</v>
      </c>
      <c r="I37" s="994" t="s">
        <v>272</v>
      </c>
      <c r="J37" s="994"/>
      <c r="K37" s="763"/>
      <c r="L37" s="762"/>
      <c r="M37" s="762"/>
      <c r="N37" s="762"/>
      <c r="O37" s="762"/>
      <c r="P37" s="762"/>
      <c r="Q37" s="763"/>
      <c r="R37" s="999" t="s">
        <v>273</v>
      </c>
      <c r="S37" s="999"/>
      <c r="T37" s="763"/>
      <c r="U37" s="763"/>
      <c r="V37" s="763"/>
      <c r="W37" s="762"/>
      <c r="X37" s="762"/>
      <c r="Y37" s="994" t="s">
        <v>275</v>
      </c>
      <c r="Z37" s="994"/>
      <c r="AA37" s="79"/>
      <c r="AB37" s="796"/>
      <c r="AC37" s="32"/>
      <c r="AG37" s="771"/>
      <c r="AH37" s="3"/>
      <c r="AI37" s="3"/>
      <c r="AJ37" s="3"/>
    </row>
    <row r="38" spans="1:46" s="33" customFormat="1" ht="19.5">
      <c r="A38" s="910" t="s">
        <v>12</v>
      </c>
      <c r="B38" s="910"/>
      <c r="C38" s="910"/>
      <c r="D38" s="910"/>
      <c r="E38" s="910"/>
      <c r="F38" s="910"/>
      <c r="G38" s="910"/>
      <c r="H38" s="910"/>
      <c r="I38" s="37"/>
      <c r="J38" s="50"/>
      <c r="K38" s="50"/>
      <c r="L38" s="50"/>
      <c r="M38" s="50"/>
      <c r="N38" s="50"/>
      <c r="O38" s="50"/>
      <c r="P38" s="48"/>
      <c r="W38" s="48"/>
      <c r="X38" s="48"/>
      <c r="Y38" s="48"/>
      <c r="Z38" s="106"/>
      <c r="AA38" s="122"/>
      <c r="AB38" s="110"/>
      <c r="AC38" s="110"/>
      <c r="AD38" s="791"/>
      <c r="AE38" s="79"/>
      <c r="AF38" s="79"/>
      <c r="AG38" s="771"/>
      <c r="AH38" s="3"/>
      <c r="AI38" s="3"/>
      <c r="AJ38" s="3"/>
    </row>
    <row r="39" spans="1:46" s="35" customFormat="1" ht="19.5" customHeight="1">
      <c r="A39" s="915" t="s">
        <v>7</v>
      </c>
      <c r="B39" s="915"/>
      <c r="C39" s="915"/>
      <c r="D39" s="915"/>
      <c r="E39" s="915"/>
      <c r="F39" s="915"/>
      <c r="G39" s="915"/>
      <c r="H39" s="915"/>
      <c r="I39" s="915"/>
      <c r="J39" s="915"/>
      <c r="K39" s="915"/>
      <c r="L39" s="915"/>
      <c r="M39" s="915"/>
      <c r="N39" s="915"/>
      <c r="O39" s="915"/>
      <c r="P39" s="915"/>
      <c r="Q39" s="34"/>
      <c r="W39" s="34"/>
      <c r="X39" s="34"/>
      <c r="Y39" s="34"/>
      <c r="Z39" s="106"/>
      <c r="AA39" s="122"/>
      <c r="AB39" s="110"/>
      <c r="AC39" s="110"/>
      <c r="AD39" s="791"/>
      <c r="AE39" s="49"/>
      <c r="AF39" s="83"/>
      <c r="AG39" s="771"/>
      <c r="AH39" s="3"/>
      <c r="AI39" s="3"/>
      <c r="AJ39" s="3"/>
    </row>
    <row r="40" spans="1:46" s="35" customFormat="1" ht="19.5">
      <c r="A40" s="51" t="s">
        <v>6</v>
      </c>
      <c r="B40" s="51"/>
      <c r="C40" s="51"/>
      <c r="D40" s="34"/>
      <c r="E40" s="37"/>
      <c r="F40" s="37"/>
      <c r="G40" s="37"/>
      <c r="H40" s="51"/>
      <c r="I40" s="36"/>
      <c r="J40" s="37"/>
      <c r="K40" s="37"/>
      <c r="L40" s="37"/>
      <c r="M40" s="37"/>
      <c r="N40" s="37"/>
      <c r="O40" s="38"/>
      <c r="P40" s="34"/>
      <c r="Q40" s="34"/>
      <c r="Z40" s="106"/>
      <c r="AA40" s="106"/>
      <c r="AB40" s="84"/>
      <c r="AC40" s="796"/>
      <c r="AD40" s="796"/>
      <c r="AE40" s="106"/>
      <c r="AF40" s="771"/>
      <c r="AG40" s="771"/>
      <c r="AH40" s="3"/>
      <c r="AI40" s="3"/>
      <c r="AJ40" s="3"/>
    </row>
    <row r="41" spans="1:46">
      <c r="D41" s="771"/>
      <c r="E41" s="771"/>
      <c r="F41" s="771"/>
      <c r="G41" s="771"/>
      <c r="H41" s="202"/>
      <c r="AM41" s="771"/>
      <c r="AN41" s="771"/>
      <c r="AO41" s="771"/>
      <c r="AP41" s="771"/>
    </row>
    <row r="42" spans="1:46">
      <c r="D42" s="771"/>
      <c r="E42" s="771"/>
      <c r="F42" s="771"/>
      <c r="G42" s="771"/>
      <c r="H42" s="202"/>
      <c r="AM42" s="771"/>
      <c r="AN42" s="771"/>
      <c r="AO42" s="771"/>
      <c r="AP42" s="771"/>
    </row>
    <row r="43" spans="1:46">
      <c r="D43" s="79"/>
      <c r="E43" s="796"/>
      <c r="F43" s="786"/>
      <c r="G43" s="311"/>
      <c r="H43" s="203"/>
      <c r="I43" s="601"/>
      <c r="J43" s="82"/>
      <c r="K43" s="796"/>
      <c r="L43" s="101"/>
      <c r="M43" s="311"/>
      <c r="N43" s="311"/>
      <c r="O43" s="771"/>
      <c r="AM43" s="771"/>
      <c r="AN43" s="771"/>
      <c r="AO43" s="771"/>
      <c r="AP43" s="771"/>
    </row>
    <row r="44" spans="1:46">
      <c r="D44" s="796"/>
      <c r="E44" s="796"/>
      <c r="F44" s="311"/>
      <c r="G44" s="311"/>
      <c r="H44" s="203"/>
      <c r="I44" s="601"/>
      <c r="J44" s="796"/>
      <c r="K44" s="79"/>
      <c r="L44" s="786"/>
      <c r="M44" s="786"/>
      <c r="N44" s="311"/>
      <c r="O44" s="771"/>
      <c r="AM44" s="771"/>
      <c r="AN44" s="771"/>
      <c r="AO44" s="771"/>
      <c r="AP44" s="771"/>
    </row>
    <row r="45" spans="1:46">
      <c r="D45" s="796"/>
      <c r="E45" s="796"/>
      <c r="F45" s="786"/>
      <c r="G45" s="311"/>
      <c r="H45" s="203"/>
      <c r="I45" s="601"/>
      <c r="J45" s="79"/>
      <c r="K45" s="79"/>
      <c r="L45" s="796"/>
      <c r="M45" s="311"/>
      <c r="N45" s="311"/>
      <c r="O45" s="771"/>
    </row>
    <row r="46" spans="1:46">
      <c r="D46" s="796"/>
      <c r="E46" s="796"/>
      <c r="F46" s="311"/>
      <c r="G46" s="311"/>
      <c r="H46" s="203"/>
      <c r="I46" s="601"/>
      <c r="J46" s="79"/>
      <c r="K46" s="79"/>
      <c r="L46" s="796"/>
      <c r="M46" s="311"/>
      <c r="N46" s="311"/>
      <c r="O46" s="771"/>
    </row>
    <row r="47" spans="1:46">
      <c r="D47" s="796"/>
      <c r="E47" s="796"/>
      <c r="F47" s="771"/>
      <c r="G47" s="771"/>
      <c r="H47" s="203"/>
      <c r="I47" s="601"/>
      <c r="J47" s="79"/>
      <c r="K47" s="79"/>
      <c r="L47" s="796"/>
      <c r="M47" s="311"/>
      <c r="N47" s="311"/>
      <c r="O47" s="771"/>
    </row>
    <row r="48" spans="1:46">
      <c r="D48" s="771"/>
      <c r="E48" s="771"/>
      <c r="F48" s="771"/>
      <c r="G48" s="771"/>
      <c r="H48" s="202"/>
    </row>
  </sheetData>
  <mergeCells count="89">
    <mergeCell ref="Y37:Z37"/>
    <mergeCell ref="A38:H38"/>
    <mergeCell ref="A39:P39"/>
    <mergeCell ref="I37:J37"/>
    <mergeCell ref="R37:S37"/>
    <mergeCell ref="A37:C37"/>
    <mergeCell ref="P36:Q36"/>
    <mergeCell ref="B30:C30"/>
    <mergeCell ref="I30:J30"/>
    <mergeCell ref="P30:Q30"/>
    <mergeCell ref="I31:J31"/>
    <mergeCell ref="B34:C34"/>
    <mergeCell ref="I35:J35"/>
    <mergeCell ref="P35:Q35"/>
    <mergeCell ref="B33:C33"/>
    <mergeCell ref="P31:Q31"/>
    <mergeCell ref="I34:J34"/>
    <mergeCell ref="P34:Q34"/>
    <mergeCell ref="P32:Q32"/>
    <mergeCell ref="I32:J32"/>
    <mergeCell ref="B32:C32"/>
    <mergeCell ref="I33:J33"/>
    <mergeCell ref="W36:X36"/>
    <mergeCell ref="AD36:AE36"/>
    <mergeCell ref="A29:A36"/>
    <mergeCell ref="B29:C29"/>
    <mergeCell ref="P29:Q29"/>
    <mergeCell ref="W30:X30"/>
    <mergeCell ref="B31:C31"/>
    <mergeCell ref="B35:C35"/>
    <mergeCell ref="W31:X31"/>
    <mergeCell ref="W32:X32"/>
    <mergeCell ref="W33:X33"/>
    <mergeCell ref="AD30:AE30"/>
    <mergeCell ref="AD31:AE31"/>
    <mergeCell ref="AD34:AE34"/>
    <mergeCell ref="B36:C36"/>
    <mergeCell ref="I36:J36"/>
    <mergeCell ref="A5:A6"/>
    <mergeCell ref="P5:P6"/>
    <mergeCell ref="A22:A26"/>
    <mergeCell ref="W5:W6"/>
    <mergeCell ref="AD22:AD26"/>
    <mergeCell ref="B22:B26"/>
    <mergeCell ref="W22:W26"/>
    <mergeCell ref="AD17:AD21"/>
    <mergeCell ref="AD5:AD6"/>
    <mergeCell ref="AD7:AD11"/>
    <mergeCell ref="P17:P21"/>
    <mergeCell ref="P22:P26"/>
    <mergeCell ref="W17:W21"/>
    <mergeCell ref="AD12:AD16"/>
    <mergeCell ref="W7:W11"/>
    <mergeCell ref="I5:I6"/>
    <mergeCell ref="B5:B6"/>
    <mergeCell ref="I7:I16"/>
    <mergeCell ref="AD35:AE35"/>
    <mergeCell ref="AD29:AE29"/>
    <mergeCell ref="AD32:AE32"/>
    <mergeCell ref="AD33:AE33"/>
    <mergeCell ref="W34:X34"/>
    <mergeCell ref="W35:X35"/>
    <mergeCell ref="I29:J29"/>
    <mergeCell ref="P33:Q33"/>
    <mergeCell ref="W29:X29"/>
    <mergeCell ref="W12:W16"/>
    <mergeCell ref="I22:I26"/>
    <mergeCell ref="A17:A21"/>
    <mergeCell ref="A7:A11"/>
    <mergeCell ref="B12:B16"/>
    <mergeCell ref="P7:P11"/>
    <mergeCell ref="P12:P16"/>
    <mergeCell ref="B7:B11"/>
    <mergeCell ref="B17:B21"/>
    <mergeCell ref="A12:A16"/>
    <mergeCell ref="I17:I21"/>
    <mergeCell ref="A1:AJ1"/>
    <mergeCell ref="AD2:AF2"/>
    <mergeCell ref="P3:Q3"/>
    <mergeCell ref="R3:V3"/>
    <mergeCell ref="W3:X3"/>
    <mergeCell ref="Y3:AC3"/>
    <mergeCell ref="AD3:AE3"/>
    <mergeCell ref="AF3:AJ3"/>
    <mergeCell ref="B3:C3"/>
    <mergeCell ref="D3:H3"/>
    <mergeCell ref="I3:J3"/>
    <mergeCell ref="K3:O3"/>
    <mergeCell ref="A2:B2"/>
  </mergeCells>
  <phoneticPr fontId="1" type="noConversion"/>
  <dataValidations count="2">
    <dataValidation type="list" allowBlank="1" showInputMessage="1" showErrorMessage="1" sqref="W7 B22 I7 AO10 AD7:AD11">
      <formula1>湯品</formula1>
    </dataValidation>
    <dataValidation type="list" allowBlank="1" showInputMessage="1" showErrorMessage="1" sqref="AP10:AP11 J16 X7:X9 C22:C26 J7:J14 AM17:AM19 AE7:AE11">
      <formula1>湯食</formula1>
    </dataValidation>
  </dataValidations>
  <printOptions horizontalCentered="1" verticalCentered="1"/>
  <pageMargins left="0" right="0" top="0" bottom="0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9"/>
  <sheetViews>
    <sheetView zoomScale="80" zoomScaleNormal="80" workbookViewId="0">
      <selection activeCell="J17" sqref="J17"/>
    </sheetView>
  </sheetViews>
  <sheetFormatPr defaultColWidth="8.875" defaultRowHeight="16.5"/>
  <cols>
    <col min="1" max="1" width="8.875" style="3"/>
    <col min="2" max="2" width="9.5" style="3" customWidth="1"/>
    <col min="3" max="3" width="10.125" style="3" customWidth="1"/>
    <col min="4" max="4" width="8.375" style="3" customWidth="1"/>
    <col min="5" max="5" width="5.625" style="194" customWidth="1"/>
    <col min="6" max="8" width="5.625" style="3" hidden="1" customWidth="1"/>
    <col min="9" max="9" width="9.625" style="3" customWidth="1"/>
    <col min="10" max="10" width="10.375" style="3" customWidth="1"/>
    <col min="11" max="11" width="8.375" style="3" customWidth="1"/>
    <col min="12" max="12" width="5.625" style="212" customWidth="1"/>
    <col min="13" max="15" width="5.625" style="3" hidden="1" customWidth="1"/>
    <col min="16" max="16" width="9.625" style="3" customWidth="1"/>
    <col min="17" max="17" width="10.125" style="3" customWidth="1"/>
    <col min="18" max="18" width="8.375" style="3" customWidth="1"/>
    <col min="19" max="19" width="5.625" style="194" customWidth="1"/>
    <col min="20" max="22" width="5.625" style="3" hidden="1" customWidth="1"/>
    <col min="23" max="23" width="8.875" style="3"/>
    <col min="24" max="24" width="10" style="3" customWidth="1"/>
    <col min="25" max="25" width="8.375" style="3" customWidth="1"/>
    <col min="26" max="26" width="5.25" style="194" customWidth="1"/>
    <col min="27" max="29" width="5.625" style="3" hidden="1" customWidth="1"/>
    <col min="30" max="30" width="8.875" style="3"/>
    <col min="31" max="31" width="10.625" style="3" customWidth="1"/>
    <col min="32" max="32" width="8.375" style="3" customWidth="1"/>
    <col min="33" max="33" width="5.5" style="3" customWidth="1"/>
    <col min="34" max="36" width="5.625" style="3" hidden="1" customWidth="1"/>
    <col min="37" max="37" width="8.875" style="3"/>
    <col min="38" max="38" width="9.5" style="3" bestFit="1" customWidth="1"/>
    <col min="39" max="16384" width="8.875" style="3"/>
  </cols>
  <sheetData>
    <row r="1" spans="1:55" ht="21" customHeight="1">
      <c r="A1" s="939" t="s">
        <v>244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939"/>
      <c r="R1" s="939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  <c r="AH1" s="939"/>
      <c r="AI1" s="939"/>
      <c r="AJ1" s="939"/>
      <c r="AK1" s="127"/>
      <c r="AL1" s="127"/>
      <c r="AM1" s="771"/>
      <c r="AN1" s="771"/>
      <c r="AO1" s="771"/>
      <c r="AP1" s="771"/>
      <c r="AQ1" s="771"/>
      <c r="AR1" s="771"/>
      <c r="AS1" s="771"/>
      <c r="AT1" s="771"/>
      <c r="AU1" s="771"/>
      <c r="AV1" s="771"/>
      <c r="AW1" s="771"/>
      <c r="AX1" s="771"/>
      <c r="AY1" s="771"/>
      <c r="AZ1" s="771"/>
      <c r="BA1" s="771"/>
      <c r="BB1" s="771"/>
      <c r="BC1" s="771"/>
    </row>
    <row r="2" spans="1:55" ht="21" customHeight="1" thickBot="1">
      <c r="A2" s="1090" t="s">
        <v>365</v>
      </c>
      <c r="B2" s="1090"/>
      <c r="C2" s="7"/>
      <c r="E2" s="3"/>
      <c r="H2" s="7" t="s">
        <v>80</v>
      </c>
      <c r="I2" s="7"/>
      <c r="J2" s="805" t="s">
        <v>79</v>
      </c>
      <c r="K2" s="7"/>
      <c r="L2" s="3"/>
      <c r="O2" s="204"/>
      <c r="P2" s="7"/>
      <c r="Q2" s="7"/>
      <c r="R2" s="7"/>
      <c r="S2" s="207" t="s">
        <v>281</v>
      </c>
      <c r="T2" s="3" t="s">
        <v>63</v>
      </c>
      <c r="W2" s="804"/>
      <c r="X2" s="804"/>
      <c r="Y2" s="804"/>
      <c r="Z2" s="207"/>
      <c r="AD2" s="1087"/>
      <c r="AE2" s="1087"/>
      <c r="AF2" s="1087"/>
      <c r="AG2" s="207"/>
      <c r="AK2" s="128"/>
      <c r="AL2" s="129"/>
      <c r="AM2" s="771"/>
      <c r="AN2" s="771"/>
      <c r="AO2" s="771"/>
      <c r="AP2" s="771"/>
      <c r="AQ2" s="771"/>
      <c r="AR2" s="771"/>
      <c r="AS2" s="771"/>
      <c r="AT2" s="771"/>
      <c r="AU2" s="771"/>
      <c r="AV2" s="771"/>
      <c r="AW2" s="771"/>
      <c r="AX2" s="771"/>
      <c r="AY2" s="771"/>
      <c r="AZ2" s="771"/>
      <c r="BA2" s="771"/>
      <c r="BB2" s="771"/>
      <c r="BC2" s="771"/>
    </row>
    <row r="3" spans="1:55" s="120" customFormat="1" ht="16.5" customHeight="1" thickBot="1">
      <c r="A3" s="800" t="s">
        <v>51</v>
      </c>
      <c r="B3" s="944">
        <v>45977</v>
      </c>
      <c r="C3" s="944"/>
      <c r="D3" s="949" t="s">
        <v>87</v>
      </c>
      <c r="E3" s="946"/>
      <c r="F3" s="946"/>
      <c r="G3" s="946"/>
      <c r="H3" s="947"/>
      <c r="I3" s="943">
        <v>45978</v>
      </c>
      <c r="J3" s="944"/>
      <c r="K3" s="949" t="s">
        <v>88</v>
      </c>
      <c r="L3" s="946"/>
      <c r="M3" s="946"/>
      <c r="N3" s="946"/>
      <c r="O3" s="947"/>
      <c r="P3" s="943">
        <v>46344</v>
      </c>
      <c r="Q3" s="944"/>
      <c r="R3" s="949" t="s">
        <v>52</v>
      </c>
      <c r="S3" s="946"/>
      <c r="T3" s="946"/>
      <c r="U3" s="946"/>
      <c r="V3" s="947"/>
      <c r="W3" s="943">
        <v>45980</v>
      </c>
      <c r="X3" s="944"/>
      <c r="Y3" s="949" t="s">
        <v>89</v>
      </c>
      <c r="Z3" s="946"/>
      <c r="AA3" s="946"/>
      <c r="AB3" s="946"/>
      <c r="AC3" s="947"/>
      <c r="AD3" s="943">
        <v>45981</v>
      </c>
      <c r="AE3" s="944"/>
      <c r="AF3" s="945" t="s">
        <v>23</v>
      </c>
      <c r="AG3" s="946"/>
      <c r="AH3" s="946"/>
      <c r="AI3" s="946"/>
      <c r="AJ3" s="947"/>
      <c r="AK3" s="1086"/>
      <c r="AL3" s="1086"/>
    </row>
    <row r="4" spans="1:55" s="4" customFormat="1" ht="18" customHeight="1">
      <c r="A4" s="801" t="s">
        <v>18</v>
      </c>
      <c r="B4" s="812" t="s">
        <v>26</v>
      </c>
      <c r="C4" s="388" t="s">
        <v>27</v>
      </c>
      <c r="D4" s="389" t="s">
        <v>90</v>
      </c>
      <c r="E4" s="390" t="s">
        <v>36</v>
      </c>
      <c r="F4" s="391" t="s">
        <v>58</v>
      </c>
      <c r="G4" s="323" t="s">
        <v>59</v>
      </c>
      <c r="H4" s="324" t="s">
        <v>60</v>
      </c>
      <c r="I4" s="392" t="s">
        <v>34</v>
      </c>
      <c r="J4" s="322" t="s">
        <v>24</v>
      </c>
      <c r="K4" s="388" t="s">
        <v>83</v>
      </c>
      <c r="L4" s="380" t="s">
        <v>36</v>
      </c>
      <c r="M4" s="391" t="s">
        <v>58</v>
      </c>
      <c r="N4" s="323" t="s">
        <v>59</v>
      </c>
      <c r="O4" s="324" t="s">
        <v>60</v>
      </c>
      <c r="P4" s="392" t="s">
        <v>34</v>
      </c>
      <c r="Q4" s="322" t="s">
        <v>24</v>
      </c>
      <c r="R4" s="388" t="s">
        <v>83</v>
      </c>
      <c r="S4" s="390" t="s">
        <v>36</v>
      </c>
      <c r="T4" s="391" t="s">
        <v>58</v>
      </c>
      <c r="U4" s="323" t="s">
        <v>59</v>
      </c>
      <c r="V4" s="324" t="s">
        <v>60</v>
      </c>
      <c r="W4" s="392" t="s">
        <v>34</v>
      </c>
      <c r="X4" s="322" t="s">
        <v>24</v>
      </c>
      <c r="Y4" s="388" t="s">
        <v>83</v>
      </c>
      <c r="Z4" s="390" t="s">
        <v>36</v>
      </c>
      <c r="AA4" s="391" t="s">
        <v>58</v>
      </c>
      <c r="AB4" s="323" t="s">
        <v>59</v>
      </c>
      <c r="AC4" s="324" t="s">
        <v>60</v>
      </c>
      <c r="AD4" s="392" t="s">
        <v>34</v>
      </c>
      <c r="AE4" s="322" t="s">
        <v>24</v>
      </c>
      <c r="AF4" s="388" t="s">
        <v>83</v>
      </c>
      <c r="AG4" s="615" t="s">
        <v>280</v>
      </c>
      <c r="AH4" s="633" t="s">
        <v>58</v>
      </c>
      <c r="AI4" s="634" t="s">
        <v>59</v>
      </c>
      <c r="AJ4" s="466" t="s">
        <v>60</v>
      </c>
      <c r="AL4" s="786"/>
      <c r="AM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</row>
    <row r="5" spans="1:55" ht="18" customHeight="1">
      <c r="A5" s="941" t="s">
        <v>3</v>
      </c>
      <c r="B5" s="1088" t="s">
        <v>22</v>
      </c>
      <c r="C5" s="325" t="s">
        <v>68</v>
      </c>
      <c r="D5" s="340">
        <f t="shared" ref="D5:D6" si="0">E5*1000/466</f>
        <v>79.399141630901283</v>
      </c>
      <c r="E5" s="340">
        <v>37</v>
      </c>
      <c r="F5" s="326">
        <f>D5/20</f>
        <v>3.969957081545064</v>
      </c>
      <c r="G5" s="337"/>
      <c r="H5" s="327"/>
      <c r="I5" s="937" t="s">
        <v>140</v>
      </c>
      <c r="J5" s="325" t="s">
        <v>72</v>
      </c>
      <c r="K5" s="510">
        <v>100</v>
      </c>
      <c r="L5" s="510">
        <f>K5*466/1000</f>
        <v>46.6</v>
      </c>
      <c r="M5" s="326">
        <f>K5/20</f>
        <v>5</v>
      </c>
      <c r="N5" s="325"/>
      <c r="O5" s="327"/>
      <c r="P5" s="937" t="s">
        <v>22</v>
      </c>
      <c r="Q5" s="325" t="s">
        <v>68</v>
      </c>
      <c r="R5" s="340">
        <f t="shared" ref="R5" si="1">S5*1000/466</f>
        <v>79.399141630901283</v>
      </c>
      <c r="S5" s="340">
        <v>37</v>
      </c>
      <c r="T5" s="326">
        <f>R5/20</f>
        <v>3.969957081545064</v>
      </c>
      <c r="U5" s="337"/>
      <c r="V5" s="425"/>
      <c r="W5" s="937" t="s">
        <v>22</v>
      </c>
      <c r="X5" s="325" t="s">
        <v>68</v>
      </c>
      <c r="Y5" s="340">
        <f t="shared" ref="Y5:Y6" si="2">Z5*1000/466</f>
        <v>79.399141630901283</v>
      </c>
      <c r="Z5" s="340">
        <v>37</v>
      </c>
      <c r="AA5" s="326">
        <f>Y5/20</f>
        <v>3.969957081545064</v>
      </c>
      <c r="AB5" s="337"/>
      <c r="AC5" s="425"/>
      <c r="AD5" s="937" t="s">
        <v>22</v>
      </c>
      <c r="AE5" s="325" t="s">
        <v>68</v>
      </c>
      <c r="AF5" s="340">
        <f t="shared" ref="AF5:AF6" si="3">AG5*1000/466</f>
        <v>79.399141630901283</v>
      </c>
      <c r="AG5" s="271">
        <v>37</v>
      </c>
      <c r="AH5" s="326">
        <f>AF5/20</f>
        <v>3.969957081545064</v>
      </c>
      <c r="AI5" s="325"/>
      <c r="AJ5" s="327"/>
      <c r="AL5" s="771"/>
      <c r="AM5" s="771"/>
    </row>
    <row r="6" spans="1:55" ht="18" customHeight="1">
      <c r="A6" s="942"/>
      <c r="B6" s="1089"/>
      <c r="C6" s="325" t="s">
        <v>57</v>
      </c>
      <c r="D6" s="340">
        <f t="shared" si="0"/>
        <v>21.459227467811157</v>
      </c>
      <c r="E6" s="340">
        <v>10</v>
      </c>
      <c r="F6" s="326">
        <f>D6/20</f>
        <v>1.0729613733905579</v>
      </c>
      <c r="G6" s="337"/>
      <c r="H6" s="327"/>
      <c r="I6" s="938"/>
      <c r="J6" s="325"/>
      <c r="K6" s="325"/>
      <c r="L6" s="527"/>
      <c r="M6" s="326"/>
      <c r="N6" s="325"/>
      <c r="O6" s="327"/>
      <c r="P6" s="938"/>
      <c r="Q6" s="325" t="s">
        <v>57</v>
      </c>
      <c r="R6" s="340">
        <f t="shared" ref="R6" si="4">S6*1000/466</f>
        <v>21.459227467811157</v>
      </c>
      <c r="S6" s="340">
        <v>10</v>
      </c>
      <c r="T6" s="326">
        <f>R6/20</f>
        <v>1.0729613733905579</v>
      </c>
      <c r="U6" s="337"/>
      <c r="V6" s="334"/>
      <c r="W6" s="938"/>
      <c r="X6" s="325" t="s">
        <v>57</v>
      </c>
      <c r="Y6" s="340">
        <f t="shared" si="2"/>
        <v>21.459227467811157</v>
      </c>
      <c r="Z6" s="340">
        <v>10</v>
      </c>
      <c r="AA6" s="326">
        <f>Y6/20</f>
        <v>1.0729613733905579</v>
      </c>
      <c r="AB6" s="337"/>
      <c r="AC6" s="334"/>
      <c r="AD6" s="938"/>
      <c r="AE6" s="525" t="s">
        <v>57</v>
      </c>
      <c r="AF6" s="340">
        <f t="shared" si="3"/>
        <v>21.459227467811157</v>
      </c>
      <c r="AG6" s="271">
        <v>10</v>
      </c>
      <c r="AH6" s="326">
        <f>AF6/20</f>
        <v>1.0729613733905579</v>
      </c>
      <c r="AI6" s="325"/>
      <c r="AJ6" s="327"/>
      <c r="AL6" s="771"/>
      <c r="AM6" s="771"/>
    </row>
    <row r="7" spans="1:55" ht="18" customHeight="1">
      <c r="A7" s="941" t="s">
        <v>19</v>
      </c>
      <c r="B7" s="1072" t="s">
        <v>139</v>
      </c>
      <c r="C7" s="835" t="s">
        <v>243</v>
      </c>
      <c r="D7" s="576">
        <f>E7*1000/435</f>
        <v>96.551724137931032</v>
      </c>
      <c r="E7" s="580">
        <v>42</v>
      </c>
      <c r="F7" s="329"/>
      <c r="G7" s="336">
        <f>D7*0.8/35</f>
        <v>2.2068965517241379</v>
      </c>
      <c r="H7" s="334"/>
      <c r="I7" s="1067" t="s">
        <v>181</v>
      </c>
      <c r="J7" s="510" t="s">
        <v>118</v>
      </c>
      <c r="K7" s="576">
        <v>30</v>
      </c>
      <c r="L7" s="510"/>
      <c r="M7" s="329"/>
      <c r="N7" s="333">
        <f>K7/35</f>
        <v>0.8571428571428571</v>
      </c>
      <c r="O7" s="334"/>
      <c r="P7" s="1032" t="s">
        <v>347</v>
      </c>
      <c r="Q7" s="824" t="s">
        <v>305</v>
      </c>
      <c r="R7" s="845">
        <v>20</v>
      </c>
      <c r="S7" s="845"/>
      <c r="T7" s="824"/>
      <c r="U7" s="824"/>
      <c r="V7" s="865">
        <f>R7*0.8/100</f>
        <v>0.16</v>
      </c>
      <c r="W7" s="927" t="s">
        <v>230</v>
      </c>
      <c r="X7" s="793" t="s">
        <v>141</v>
      </c>
      <c r="Y7" s="576">
        <f>Z7*1000/450</f>
        <v>66.666666666666671</v>
      </c>
      <c r="Z7" s="695">
        <v>30</v>
      </c>
      <c r="AA7" s="696"/>
      <c r="AB7" s="697">
        <f>Y7/35</f>
        <v>1.9047619047619049</v>
      </c>
      <c r="AC7" s="532"/>
      <c r="AD7" s="1075" t="s">
        <v>145</v>
      </c>
      <c r="AE7" s="256" t="s">
        <v>174</v>
      </c>
      <c r="AF7" s="866">
        <f t="shared" ref="AF7:AF9" si="5">AG7*1000/460</f>
        <v>91.304347826086953</v>
      </c>
      <c r="AG7" s="271">
        <v>42</v>
      </c>
      <c r="AH7" s="636"/>
      <c r="AI7" s="333">
        <f>AF7/35</f>
        <v>2.6086956521739131</v>
      </c>
      <c r="AJ7" s="334"/>
      <c r="AL7" s="771"/>
      <c r="AM7" s="771"/>
    </row>
    <row r="8" spans="1:55" ht="18" customHeight="1">
      <c r="A8" s="941"/>
      <c r="B8" s="1073"/>
      <c r="C8" s="835" t="s">
        <v>162</v>
      </c>
      <c r="D8" s="576">
        <f>E8*1000/435</f>
        <v>4.5977011494252871</v>
      </c>
      <c r="E8" s="580">
        <v>2</v>
      </c>
      <c r="F8" s="335"/>
      <c r="G8" s="336"/>
      <c r="H8" s="339">
        <f>D8/100</f>
        <v>4.5977011494252873E-2</v>
      </c>
      <c r="I8" s="1068"/>
      <c r="J8" s="510" t="s">
        <v>102</v>
      </c>
      <c r="K8" s="576">
        <v>30</v>
      </c>
      <c r="L8" s="510"/>
      <c r="M8" s="335">
        <f>K8/85</f>
        <v>0.35294117647058826</v>
      </c>
      <c r="N8" s="333"/>
      <c r="O8" s="334"/>
      <c r="P8" s="1033"/>
      <c r="Q8" s="824" t="s">
        <v>306</v>
      </c>
      <c r="R8" s="845">
        <v>90.128755364806864</v>
      </c>
      <c r="S8" s="845"/>
      <c r="T8" s="867"/>
      <c r="U8" s="824">
        <f>R8*0.65/35</f>
        <v>1.6738197424892705</v>
      </c>
      <c r="V8" s="865"/>
      <c r="W8" s="927"/>
      <c r="X8" s="793" t="s">
        <v>231</v>
      </c>
      <c r="Y8" s="576">
        <f>Z8*1000/450</f>
        <v>26.666666666666668</v>
      </c>
      <c r="Z8" s="698">
        <v>12</v>
      </c>
      <c r="AA8" s="697"/>
      <c r="AB8" s="697">
        <f>Y8/35</f>
        <v>0.76190476190476197</v>
      </c>
      <c r="AC8" s="532"/>
      <c r="AD8" s="1075"/>
      <c r="AE8" s="256" t="s">
        <v>113</v>
      </c>
      <c r="AF8" s="866">
        <f t="shared" si="5"/>
        <v>19.565217391304348</v>
      </c>
      <c r="AG8" s="271">
        <v>9</v>
      </c>
      <c r="AH8" s="637">
        <f>AF8/70</f>
        <v>0.27950310559006208</v>
      </c>
      <c r="AI8" s="336"/>
      <c r="AJ8" s="334"/>
      <c r="AL8" s="771"/>
      <c r="AM8" s="771"/>
    </row>
    <row r="9" spans="1:55" ht="18" customHeight="1">
      <c r="A9" s="941"/>
      <c r="B9" s="1073"/>
      <c r="C9" s="835"/>
      <c r="D9" s="576"/>
      <c r="E9" s="580"/>
      <c r="F9" s="335"/>
      <c r="G9" s="333"/>
      <c r="H9" s="339"/>
      <c r="I9" s="1068"/>
      <c r="J9" s="510" t="s">
        <v>162</v>
      </c>
      <c r="K9" s="301" t="s">
        <v>195</v>
      </c>
      <c r="L9" s="510"/>
      <c r="M9" s="338"/>
      <c r="N9" s="333"/>
      <c r="O9" s="334"/>
      <c r="P9" s="1033"/>
      <c r="Q9" s="824" t="s">
        <v>92</v>
      </c>
      <c r="R9" s="831">
        <v>15</v>
      </c>
      <c r="S9" s="845"/>
      <c r="T9" s="824"/>
      <c r="U9" s="824"/>
      <c r="V9" s="865">
        <f>R9/100</f>
        <v>0.15</v>
      </c>
      <c r="W9" s="927"/>
      <c r="X9" s="793" t="s">
        <v>232</v>
      </c>
      <c r="Y9" s="576">
        <f t="shared" ref="Y9:Y11" si="6">Z9*1000/450</f>
        <v>2.2222222222222223</v>
      </c>
      <c r="Z9" s="698">
        <v>1</v>
      </c>
      <c r="AA9" s="697"/>
      <c r="AB9" s="697"/>
      <c r="AC9" s="532"/>
      <c r="AD9" s="1075"/>
      <c r="AE9" s="256" t="s">
        <v>86</v>
      </c>
      <c r="AF9" s="866">
        <f t="shared" si="5"/>
        <v>2.1739130434782608</v>
      </c>
      <c r="AG9" s="271">
        <v>1</v>
      </c>
      <c r="AH9" s="637"/>
      <c r="AI9" s="333"/>
      <c r="AJ9" s="334">
        <f>AF9/100</f>
        <v>2.1739130434782608E-2</v>
      </c>
      <c r="AL9" s="106"/>
      <c r="AM9" s="771"/>
    </row>
    <row r="10" spans="1:55" ht="18" customHeight="1">
      <c r="A10" s="941"/>
      <c r="B10" s="1073"/>
      <c r="C10" s="515"/>
      <c r="D10" s="340"/>
      <c r="E10" s="325"/>
      <c r="F10" s="338"/>
      <c r="G10" s="333"/>
      <c r="H10" s="334"/>
      <c r="I10" s="1068"/>
      <c r="J10" s="510" t="s">
        <v>85</v>
      </c>
      <c r="K10" s="576">
        <v>10</v>
      </c>
      <c r="L10" s="510"/>
      <c r="M10" s="329"/>
      <c r="N10" s="333"/>
      <c r="O10" s="334">
        <f>K10/100</f>
        <v>0.1</v>
      </c>
      <c r="P10" s="1033"/>
      <c r="Q10" s="824" t="s">
        <v>91</v>
      </c>
      <c r="R10" s="831">
        <v>25</v>
      </c>
      <c r="S10" s="845"/>
      <c r="T10" s="824">
        <f>R10/90</f>
        <v>0.27777777777777779</v>
      </c>
      <c r="U10" s="824"/>
      <c r="V10" s="865"/>
      <c r="W10" s="927"/>
      <c r="X10" s="793" t="s">
        <v>166</v>
      </c>
      <c r="Y10" s="576">
        <f t="shared" si="6"/>
        <v>0.66666666666666663</v>
      </c>
      <c r="Z10" s="699">
        <v>0.3</v>
      </c>
      <c r="AA10" s="697"/>
      <c r="AB10" s="697"/>
      <c r="AC10" s="532"/>
      <c r="AD10" s="1075"/>
      <c r="AE10" s="256" t="s">
        <v>184</v>
      </c>
      <c r="AF10" s="866">
        <f t="shared" ref="AF10" si="7">AG10*1000/460</f>
        <v>4.3478260869565215</v>
      </c>
      <c r="AG10" s="271">
        <v>2</v>
      </c>
      <c r="AH10" s="636"/>
      <c r="AI10" s="333"/>
      <c r="AJ10" s="334">
        <f>AF10/100</f>
        <v>4.3478260869565216E-2</v>
      </c>
      <c r="AL10" s="106"/>
      <c r="AM10" s="771"/>
    </row>
    <row r="11" spans="1:55" ht="18" customHeight="1">
      <c r="A11" s="941"/>
      <c r="B11" s="1074"/>
      <c r="C11" s="515"/>
      <c r="D11" s="581"/>
      <c r="E11" s="325"/>
      <c r="F11" s="329"/>
      <c r="G11" s="333"/>
      <c r="H11" s="334"/>
      <c r="I11" s="1068"/>
      <c r="J11" s="510" t="s">
        <v>121</v>
      </c>
      <c r="K11" s="576">
        <v>1</v>
      </c>
      <c r="L11" s="510"/>
      <c r="M11" s="335"/>
      <c r="N11" s="336"/>
      <c r="O11" s="334">
        <f>K11/100</f>
        <v>0.01</v>
      </c>
      <c r="P11" s="1092"/>
      <c r="Q11" s="824" t="s">
        <v>307</v>
      </c>
      <c r="R11" s="845">
        <v>1</v>
      </c>
      <c r="S11" s="845"/>
      <c r="T11" s="824"/>
      <c r="U11" s="824"/>
      <c r="V11" s="865"/>
      <c r="W11" s="927"/>
      <c r="X11" s="793" t="s">
        <v>233</v>
      </c>
      <c r="Y11" s="576">
        <f t="shared" si="6"/>
        <v>0.66666666666666663</v>
      </c>
      <c r="Z11" s="699">
        <v>0.3</v>
      </c>
      <c r="AA11" s="697"/>
      <c r="AB11" s="697"/>
      <c r="AC11" s="868">
        <f>Y11/100</f>
        <v>6.6666666666666662E-3</v>
      </c>
      <c r="AD11" s="1076"/>
      <c r="AE11" s="256"/>
      <c r="AF11" s="866"/>
      <c r="AG11" s="271"/>
      <c r="AH11" s="636"/>
      <c r="AI11" s="333"/>
      <c r="AJ11" s="334"/>
      <c r="AL11" s="106"/>
      <c r="AM11" s="771"/>
    </row>
    <row r="12" spans="1:55" ht="18" customHeight="1">
      <c r="A12" s="953" t="s">
        <v>42</v>
      </c>
      <c r="B12" s="1014" t="s">
        <v>208</v>
      </c>
      <c r="C12" s="94" t="s">
        <v>209</v>
      </c>
      <c r="D12" s="576">
        <f>E12*1000/435</f>
        <v>6.8965517241379306</v>
      </c>
      <c r="E12" s="529">
        <v>3</v>
      </c>
      <c r="F12" s="335"/>
      <c r="G12" s="336"/>
      <c r="H12" s="339">
        <f>D12/100</f>
        <v>6.8965517241379309E-2</v>
      </c>
      <c r="I12" s="1068"/>
      <c r="J12" s="510" t="s">
        <v>325</v>
      </c>
      <c r="K12" s="576">
        <v>15</v>
      </c>
      <c r="L12" s="510"/>
      <c r="M12" s="335"/>
      <c r="N12" s="336">
        <f>K12/50</f>
        <v>0.3</v>
      </c>
      <c r="O12" s="339"/>
      <c r="P12" s="1093" t="s">
        <v>348</v>
      </c>
      <c r="Q12" s="824" t="s">
        <v>95</v>
      </c>
      <c r="R12" s="845">
        <v>10</v>
      </c>
      <c r="S12" s="845"/>
      <c r="T12" s="824"/>
      <c r="U12" s="824"/>
      <c r="V12" s="869">
        <f>R12/100</f>
        <v>0.1</v>
      </c>
      <c r="W12" s="1094" t="s">
        <v>223</v>
      </c>
      <c r="X12" s="256" t="s">
        <v>93</v>
      </c>
      <c r="Y12" s="866">
        <f>Z12*1000/469</f>
        <v>59.701492537313435</v>
      </c>
      <c r="Z12" s="271">
        <v>28</v>
      </c>
      <c r="AA12" s="635"/>
      <c r="AB12" s="336"/>
      <c r="AC12" s="334">
        <f>Y12/100</f>
        <v>0.59701492537313439</v>
      </c>
      <c r="AD12" s="934" t="s">
        <v>327</v>
      </c>
      <c r="AE12" s="513" t="s">
        <v>321</v>
      </c>
      <c r="AF12" s="340">
        <f t="shared" ref="AF12:AF13" si="8">AG12*1000/451</f>
        <v>26.607538802660756</v>
      </c>
      <c r="AG12" s="790">
        <v>12</v>
      </c>
      <c r="AH12" s="469"/>
      <c r="AI12" s="336"/>
      <c r="AJ12" s="334">
        <f>AF12/100</f>
        <v>0.26607538802660757</v>
      </c>
      <c r="AL12" s="106"/>
      <c r="AM12" s="771"/>
    </row>
    <row r="13" spans="1:55" ht="18" customHeight="1">
      <c r="A13" s="941"/>
      <c r="B13" s="1015"/>
      <c r="C13" s="566" t="s">
        <v>205</v>
      </c>
      <c r="D13" s="576">
        <f t="shared" ref="D13:D16" si="9">E13*1000/435</f>
        <v>41.379310344827587</v>
      </c>
      <c r="E13" s="529">
        <v>18</v>
      </c>
      <c r="F13" s="335">
        <f>D13/90</f>
        <v>0.45977011494252873</v>
      </c>
      <c r="G13" s="333"/>
      <c r="H13" s="339"/>
      <c r="I13" s="1068"/>
      <c r="J13" s="510" t="s">
        <v>92</v>
      </c>
      <c r="K13" s="582">
        <v>10</v>
      </c>
      <c r="L13" s="835"/>
      <c r="M13" s="335"/>
      <c r="N13" s="336"/>
      <c r="O13" s="334">
        <f>K13/100</f>
        <v>0.1</v>
      </c>
      <c r="P13" s="1033"/>
      <c r="Q13" s="824" t="s">
        <v>97</v>
      </c>
      <c r="R13" s="845">
        <v>30</v>
      </c>
      <c r="S13" s="824"/>
      <c r="T13" s="870"/>
      <c r="U13" s="824">
        <f>R13/35</f>
        <v>0.8571428571428571</v>
      </c>
      <c r="V13" s="869"/>
      <c r="W13" s="1095"/>
      <c r="X13" s="256" t="s">
        <v>109</v>
      </c>
      <c r="Y13" s="871">
        <f t="shared" ref="Y13:Y15" si="10">Z13*1000/469</f>
        <v>12.793176972281449</v>
      </c>
      <c r="Z13" s="271">
        <v>6</v>
      </c>
      <c r="AA13" s="637"/>
      <c r="AB13" s="333"/>
      <c r="AC13" s="334">
        <f>Y13/100</f>
        <v>0.1279317697228145</v>
      </c>
      <c r="AD13" s="935"/>
      <c r="AE13" s="513" t="s">
        <v>320</v>
      </c>
      <c r="AF13" s="340">
        <f t="shared" si="8"/>
        <v>19.955654101995567</v>
      </c>
      <c r="AG13" s="790">
        <v>9</v>
      </c>
      <c r="AH13" s="472"/>
      <c r="AI13" s="333">
        <f>AF13/55</f>
        <v>0.36283007458173755</v>
      </c>
      <c r="AJ13" s="334"/>
      <c r="AL13" s="90"/>
      <c r="AM13" s="659"/>
      <c r="AN13" s="771"/>
    </row>
    <row r="14" spans="1:55" ht="18" customHeight="1">
      <c r="A14" s="941"/>
      <c r="B14" s="1015"/>
      <c r="C14" s="104" t="s">
        <v>210</v>
      </c>
      <c r="D14" s="582">
        <f t="shared" si="9"/>
        <v>11.494252873563218</v>
      </c>
      <c r="E14" s="580">
        <v>5</v>
      </c>
      <c r="F14" s="335"/>
      <c r="G14" s="336"/>
      <c r="H14" s="339">
        <f>D14/100</f>
        <v>0.11494252873563218</v>
      </c>
      <c r="I14" s="1068"/>
      <c r="J14" s="93" t="s">
        <v>308</v>
      </c>
      <c r="K14" s="340">
        <v>50</v>
      </c>
      <c r="L14" s="337"/>
      <c r="M14" s="341"/>
      <c r="N14" s="344"/>
      <c r="O14" s="334">
        <f>K14/100</f>
        <v>0.5</v>
      </c>
      <c r="P14" s="1033"/>
      <c r="Q14" s="824" t="s">
        <v>105</v>
      </c>
      <c r="R14" s="845">
        <v>20</v>
      </c>
      <c r="S14" s="824"/>
      <c r="T14" s="870"/>
      <c r="U14" s="824"/>
      <c r="V14" s="869">
        <f>R14/100</f>
        <v>0.2</v>
      </c>
      <c r="W14" s="1095"/>
      <c r="X14" s="256" t="s">
        <v>224</v>
      </c>
      <c r="Y14" s="871">
        <f t="shared" si="10"/>
        <v>21.321961620469082</v>
      </c>
      <c r="Z14" s="271">
        <v>10</v>
      </c>
      <c r="AA14" s="637">
        <f>Y14/85</f>
        <v>0.25084660729963626</v>
      </c>
      <c r="AB14" s="333"/>
      <c r="AC14" s="334"/>
      <c r="AD14" s="935"/>
      <c r="AE14" s="513" t="s">
        <v>94</v>
      </c>
      <c r="AF14" s="340">
        <v>40</v>
      </c>
      <c r="AG14" s="790" t="s">
        <v>191</v>
      </c>
      <c r="AH14" s="472"/>
      <c r="AI14" s="333">
        <f>AF14/140</f>
        <v>0.2857142857142857</v>
      </c>
      <c r="AJ14" s="334"/>
      <c r="AL14" s="90"/>
      <c r="AM14" s="814"/>
      <c r="AN14" s="771"/>
    </row>
    <row r="15" spans="1:55" ht="18" customHeight="1">
      <c r="A15" s="941"/>
      <c r="B15" s="1015"/>
      <c r="C15" s="301" t="s">
        <v>211</v>
      </c>
      <c r="D15" s="576">
        <f t="shared" si="9"/>
        <v>6.8965517241379306</v>
      </c>
      <c r="E15" s="529">
        <v>3</v>
      </c>
      <c r="F15" s="338"/>
      <c r="G15" s="333"/>
      <c r="H15" s="339">
        <f>D15/100</f>
        <v>6.8965517241379309E-2</v>
      </c>
      <c r="I15" s="1068"/>
      <c r="J15" s="510" t="s">
        <v>326</v>
      </c>
      <c r="K15" s="510"/>
      <c r="L15" s="510"/>
      <c r="M15" s="338"/>
      <c r="N15" s="342"/>
      <c r="O15" s="343"/>
      <c r="P15" s="1033"/>
      <c r="Q15" s="824" t="s">
        <v>78</v>
      </c>
      <c r="R15" s="856">
        <v>20</v>
      </c>
      <c r="S15" s="831"/>
      <c r="T15" s="828"/>
      <c r="U15" s="867"/>
      <c r="V15" s="869">
        <f>R15/100</f>
        <v>0.2</v>
      </c>
      <c r="W15" s="1095"/>
      <c r="X15" s="256" t="s">
        <v>225</v>
      </c>
      <c r="Y15" s="871">
        <f t="shared" si="10"/>
        <v>6.3965884861407245</v>
      </c>
      <c r="Z15" s="271">
        <v>3</v>
      </c>
      <c r="AA15" s="638"/>
      <c r="AB15" s="333">
        <f>Y15/15</f>
        <v>0.42643923240938164</v>
      </c>
      <c r="AC15" s="334"/>
      <c r="AD15" s="935"/>
      <c r="AE15" s="513" t="s">
        <v>162</v>
      </c>
      <c r="AF15" s="340">
        <f t="shared" ref="AF15" si="11">AG15*1000/451</f>
        <v>1.3303769401330376</v>
      </c>
      <c r="AG15" s="790">
        <v>0.6</v>
      </c>
      <c r="AH15" s="469"/>
      <c r="AI15" s="336"/>
      <c r="AJ15" s="334">
        <f>AF15/100</f>
        <v>1.3303769401330377E-2</v>
      </c>
      <c r="AL15" s="90"/>
      <c r="AM15" s="814"/>
      <c r="AN15" s="771"/>
    </row>
    <row r="16" spans="1:55" ht="18" customHeight="1">
      <c r="A16" s="941"/>
      <c r="B16" s="1016"/>
      <c r="C16" s="104" t="s">
        <v>212</v>
      </c>
      <c r="D16" s="576">
        <f t="shared" si="9"/>
        <v>13.793103448275861</v>
      </c>
      <c r="E16" s="529">
        <v>6</v>
      </c>
      <c r="F16" s="338"/>
      <c r="G16" s="342">
        <f>D16/35</f>
        <v>0.39408866995073888</v>
      </c>
      <c r="H16" s="339"/>
      <c r="I16" s="1069"/>
      <c r="J16" s="676"/>
      <c r="K16" s="676"/>
      <c r="L16" s="676"/>
      <c r="M16" s="338"/>
      <c r="N16" s="342"/>
      <c r="O16" s="343"/>
      <c r="P16" s="1034"/>
      <c r="Q16" s="831"/>
      <c r="R16" s="831"/>
      <c r="S16" s="325"/>
      <c r="T16" s="396"/>
      <c r="U16" s="397"/>
      <c r="V16" s="334"/>
      <c r="W16" s="1096"/>
      <c r="X16" s="256"/>
      <c r="Y16" s="871"/>
      <c r="Z16" s="271"/>
      <c r="AA16" s="638"/>
      <c r="AB16" s="342"/>
      <c r="AC16" s="343"/>
      <c r="AD16" s="936"/>
      <c r="AE16" s="513" t="s">
        <v>322</v>
      </c>
      <c r="AF16" s="301" t="s">
        <v>195</v>
      </c>
      <c r="AG16" s="790"/>
      <c r="AH16" s="472"/>
      <c r="AI16" s="342"/>
      <c r="AJ16" s="343"/>
      <c r="AL16" s="90"/>
      <c r="AM16" s="659"/>
      <c r="AN16" s="771"/>
    </row>
    <row r="17" spans="1:40" ht="18" customHeight="1">
      <c r="A17" s="950" t="s">
        <v>30</v>
      </c>
      <c r="B17" s="1081" t="s">
        <v>194</v>
      </c>
      <c r="C17" s="93" t="s">
        <v>69</v>
      </c>
      <c r="D17" s="340">
        <f>E17*1000/451</f>
        <v>75.388026607538805</v>
      </c>
      <c r="E17" s="337">
        <v>34</v>
      </c>
      <c r="F17" s="341"/>
      <c r="G17" s="344"/>
      <c r="H17" s="339">
        <f>D17/100</f>
        <v>0.75388026607538805</v>
      </c>
      <c r="I17" s="1046" t="s">
        <v>309</v>
      </c>
      <c r="J17" s="1162" t="s">
        <v>310</v>
      </c>
      <c r="K17" s="822">
        <v>10</v>
      </c>
      <c r="L17" s="845"/>
      <c r="M17" s="867">
        <f>K17/35</f>
        <v>0.2857142857142857</v>
      </c>
      <c r="N17" s="824"/>
      <c r="O17" s="865"/>
      <c r="P17" s="928" t="s">
        <v>194</v>
      </c>
      <c r="Q17" s="93" t="s">
        <v>69</v>
      </c>
      <c r="R17" s="340">
        <f>S17*1000/451</f>
        <v>75.388026607538805</v>
      </c>
      <c r="S17" s="337">
        <v>34</v>
      </c>
      <c r="T17" s="341"/>
      <c r="U17" s="344"/>
      <c r="V17" s="334">
        <f>R17/100</f>
        <v>0.75388026607538805</v>
      </c>
      <c r="W17" s="928" t="s">
        <v>194</v>
      </c>
      <c r="X17" s="93" t="s">
        <v>69</v>
      </c>
      <c r="Y17" s="340">
        <f>Z17*1000/451</f>
        <v>75.388026607538805</v>
      </c>
      <c r="Z17" s="337">
        <v>34</v>
      </c>
      <c r="AA17" s="341"/>
      <c r="AB17" s="344"/>
      <c r="AC17" s="334">
        <f>Y17/100</f>
        <v>0.75388026607538805</v>
      </c>
      <c r="AD17" s="928" t="s">
        <v>194</v>
      </c>
      <c r="AE17" s="93" t="s">
        <v>69</v>
      </c>
      <c r="AF17" s="340">
        <f>AG17*1000/451</f>
        <v>75.388026607538805</v>
      </c>
      <c r="AG17" s="271">
        <v>34</v>
      </c>
      <c r="AH17" s="639"/>
      <c r="AI17" s="344"/>
      <c r="AJ17" s="334">
        <f>AF17/100</f>
        <v>0.75388026607538805</v>
      </c>
      <c r="AL17" s="872"/>
      <c r="AM17" s="666"/>
      <c r="AN17" s="771"/>
    </row>
    <row r="18" spans="1:40" ht="18" customHeight="1">
      <c r="A18" s="951"/>
      <c r="B18" s="1082"/>
      <c r="C18" s="473"/>
      <c r="D18" s="340"/>
      <c r="E18" s="337"/>
      <c r="F18" s="341"/>
      <c r="G18" s="344"/>
      <c r="H18" s="339"/>
      <c r="I18" s="957"/>
      <c r="J18" s="873" t="s">
        <v>311</v>
      </c>
      <c r="K18" s="874">
        <v>30</v>
      </c>
      <c r="L18" s="824"/>
      <c r="M18" s="847"/>
      <c r="N18" s="848">
        <f>K18/35</f>
        <v>0.8571428571428571</v>
      </c>
      <c r="O18" s="875"/>
      <c r="P18" s="929"/>
      <c r="Q18" s="473"/>
      <c r="R18" s="340"/>
      <c r="S18" s="337"/>
      <c r="T18" s="341"/>
      <c r="U18" s="346"/>
      <c r="V18" s="345"/>
      <c r="W18" s="929"/>
      <c r="X18" s="473"/>
      <c r="Y18" s="340"/>
      <c r="Z18" s="337"/>
      <c r="AA18" s="341"/>
      <c r="AB18" s="344"/>
      <c r="AC18" s="345"/>
      <c r="AD18" s="929"/>
      <c r="AE18" s="473"/>
      <c r="AF18" s="340"/>
      <c r="AG18" s="271"/>
      <c r="AH18" s="639"/>
      <c r="AI18" s="592"/>
      <c r="AJ18" s="345"/>
      <c r="AL18" s="872"/>
      <c r="AM18" s="771"/>
    </row>
    <row r="19" spans="1:40" ht="18" customHeight="1">
      <c r="A19" s="951"/>
      <c r="B19" s="1082"/>
      <c r="C19" s="473"/>
      <c r="D19" s="340"/>
      <c r="E19" s="337"/>
      <c r="F19" s="341"/>
      <c r="G19" s="401"/>
      <c r="H19" s="345"/>
      <c r="I19" s="957"/>
      <c r="J19" s="873" t="s">
        <v>312</v>
      </c>
      <c r="K19" s="874">
        <v>15</v>
      </c>
      <c r="L19" s="824"/>
      <c r="M19" s="847"/>
      <c r="N19" s="848"/>
      <c r="O19" s="875">
        <f>K19/100</f>
        <v>0.15</v>
      </c>
      <c r="P19" s="929"/>
      <c r="Q19" s="473"/>
      <c r="R19" s="340"/>
      <c r="S19" s="337"/>
      <c r="T19" s="341"/>
      <c r="U19" s="344"/>
      <c r="V19" s="334"/>
      <c r="W19" s="929"/>
      <c r="X19" s="473"/>
      <c r="Y19" s="340"/>
      <c r="Z19" s="337"/>
      <c r="AA19" s="341"/>
      <c r="AB19" s="344"/>
      <c r="AC19" s="345"/>
      <c r="AD19" s="929"/>
      <c r="AE19" s="473"/>
      <c r="AF19" s="340"/>
      <c r="AG19" s="271"/>
      <c r="AH19" s="639"/>
      <c r="AI19" s="344"/>
      <c r="AJ19" s="345"/>
      <c r="AL19" s="872"/>
      <c r="AM19" s="771"/>
    </row>
    <row r="20" spans="1:40" ht="18" customHeight="1">
      <c r="A20" s="951"/>
      <c r="B20" s="1082"/>
      <c r="C20" s="477"/>
      <c r="D20" s="340"/>
      <c r="E20" s="337"/>
      <c r="F20" s="341"/>
      <c r="G20" s="344"/>
      <c r="H20" s="345"/>
      <c r="I20" s="957"/>
      <c r="J20" s="873" t="s">
        <v>313</v>
      </c>
      <c r="K20" s="821" t="s">
        <v>173</v>
      </c>
      <c r="L20" s="824"/>
      <c r="M20" s="847"/>
      <c r="N20" s="848"/>
      <c r="O20" s="875"/>
      <c r="P20" s="929"/>
      <c r="Q20" s="477"/>
      <c r="R20" s="340"/>
      <c r="S20" s="337"/>
      <c r="T20" s="341"/>
      <c r="U20" s="344"/>
      <c r="V20" s="345"/>
      <c r="W20" s="929"/>
      <c r="X20" s="477"/>
      <c r="Y20" s="340"/>
      <c r="Z20" s="337"/>
      <c r="AA20" s="341"/>
      <c r="AB20" s="344"/>
      <c r="AC20" s="345"/>
      <c r="AD20" s="929"/>
      <c r="AE20" s="477"/>
      <c r="AF20" s="340"/>
      <c r="AG20" s="271"/>
      <c r="AH20" s="639"/>
      <c r="AI20" s="344"/>
      <c r="AJ20" s="345"/>
      <c r="AL20" s="872"/>
      <c r="AM20" s="659"/>
    </row>
    <row r="21" spans="1:40" ht="18" customHeight="1">
      <c r="A21" s="952"/>
      <c r="B21" s="1083"/>
      <c r="C21" s="477"/>
      <c r="D21" s="93"/>
      <c r="E21" s="337"/>
      <c r="F21" s="341"/>
      <c r="G21" s="344"/>
      <c r="H21" s="345"/>
      <c r="I21" s="958"/>
      <c r="J21" s="873" t="s">
        <v>86</v>
      </c>
      <c r="K21" s="821" t="s">
        <v>173</v>
      </c>
      <c r="L21" s="824"/>
      <c r="M21" s="847"/>
      <c r="N21" s="848"/>
      <c r="O21" s="875"/>
      <c r="P21" s="930"/>
      <c r="Q21" s="477"/>
      <c r="R21" s="93"/>
      <c r="S21" s="337"/>
      <c r="T21" s="341"/>
      <c r="U21" s="344"/>
      <c r="V21" s="345"/>
      <c r="W21" s="930"/>
      <c r="X21" s="477"/>
      <c r="Y21" s="93"/>
      <c r="Z21" s="337"/>
      <c r="AA21" s="341"/>
      <c r="AB21" s="344"/>
      <c r="AC21" s="345"/>
      <c r="AD21" s="930"/>
      <c r="AE21" s="477"/>
      <c r="AF21" s="93"/>
      <c r="AG21" s="271"/>
      <c r="AH21" s="639"/>
      <c r="AI21" s="344"/>
      <c r="AJ21" s="345"/>
      <c r="AL21" s="872"/>
      <c r="AM21" s="659"/>
    </row>
    <row r="22" spans="1:40" ht="18" customHeight="1">
      <c r="A22" s="977" t="s">
        <v>21</v>
      </c>
      <c r="B22" s="1100" t="s">
        <v>180</v>
      </c>
      <c r="C22" s="842" t="s">
        <v>216</v>
      </c>
      <c r="D22" s="576">
        <f t="shared" ref="D22:D24" si="12">E22*1000/455</f>
        <v>13.186813186813186</v>
      </c>
      <c r="E22" s="325">
        <v>6</v>
      </c>
      <c r="F22" s="798"/>
      <c r="G22" s="401">
        <f>D22*0.65/35</f>
        <v>0.24489795918367346</v>
      </c>
      <c r="H22" s="334"/>
      <c r="I22" s="784"/>
      <c r="J22" s="301"/>
      <c r="K22" s="325"/>
      <c r="L22" s="325"/>
      <c r="M22" s="301"/>
      <c r="N22" s="301"/>
      <c r="O22" s="343"/>
      <c r="P22" s="1046" t="s">
        <v>328</v>
      </c>
      <c r="Q22" s="844" t="s">
        <v>134</v>
      </c>
      <c r="R22" s="845">
        <v>10</v>
      </c>
      <c r="S22" s="846"/>
      <c r="T22" s="847"/>
      <c r="U22" s="848"/>
      <c r="V22" s="849">
        <f>R22/100</f>
        <v>0.1</v>
      </c>
      <c r="W22" s="1080" t="s">
        <v>236</v>
      </c>
      <c r="X22" s="711" t="s">
        <v>237</v>
      </c>
      <c r="Y22" s="340">
        <f t="shared" ref="Y22:Y25" si="13">Z22*1000/451</f>
        <v>6.6518847006651889</v>
      </c>
      <c r="Z22" s="864">
        <v>3</v>
      </c>
      <c r="AA22" s="138"/>
      <c r="AB22" s="697"/>
      <c r="AC22" s="532">
        <f>Y22/100</f>
        <v>6.6518847006651893E-2</v>
      </c>
      <c r="AD22" s="1085" t="s">
        <v>147</v>
      </c>
      <c r="AE22" s="876" t="s">
        <v>148</v>
      </c>
      <c r="AF22" s="877">
        <f>AG22*1000/469</f>
        <v>14.925373134328359</v>
      </c>
      <c r="AG22" s="271">
        <v>7</v>
      </c>
      <c r="AH22" s="635">
        <f>AF22/20</f>
        <v>0.74626865671641796</v>
      </c>
      <c r="AI22" s="344"/>
      <c r="AJ22" s="334"/>
      <c r="AL22" s="601"/>
      <c r="AM22" s="659"/>
    </row>
    <row r="23" spans="1:40" ht="18" customHeight="1">
      <c r="A23" s="977"/>
      <c r="B23" s="1101"/>
      <c r="C23" s="510" t="s">
        <v>179</v>
      </c>
      <c r="D23" s="576">
        <f t="shared" si="12"/>
        <v>30.76923076923077</v>
      </c>
      <c r="E23" s="325">
        <v>14</v>
      </c>
      <c r="F23" s="798"/>
      <c r="G23" s="398"/>
      <c r="H23" s="339">
        <f>D23/100</f>
        <v>0.30769230769230771</v>
      </c>
      <c r="I23" s="784"/>
      <c r="J23" s="301"/>
      <c r="K23" s="325"/>
      <c r="L23" s="325"/>
      <c r="M23" s="301"/>
      <c r="N23" s="481"/>
      <c r="O23" s="343"/>
      <c r="P23" s="957"/>
      <c r="Q23" s="831" t="s">
        <v>98</v>
      </c>
      <c r="R23" s="845">
        <v>12</v>
      </c>
      <c r="S23" s="824"/>
      <c r="T23" s="847"/>
      <c r="U23" s="850">
        <f>R23/55</f>
        <v>0.21818181818181817</v>
      </c>
      <c r="V23" s="851"/>
      <c r="W23" s="1080"/>
      <c r="X23" s="711" t="s">
        <v>169</v>
      </c>
      <c r="Y23" s="340">
        <f t="shared" si="13"/>
        <v>19.955654101995567</v>
      </c>
      <c r="Z23" s="864">
        <v>9</v>
      </c>
      <c r="AA23" s="878"/>
      <c r="AB23" s="236">
        <f>Y23*0.65/35</f>
        <v>0.37060500475134628</v>
      </c>
      <c r="AC23" s="532"/>
      <c r="AD23" s="1085"/>
      <c r="AE23" s="879" t="s">
        <v>185</v>
      </c>
      <c r="AF23" s="877">
        <f>AG23*1000/469</f>
        <v>14.925373134328359</v>
      </c>
      <c r="AG23" s="271">
        <v>7</v>
      </c>
      <c r="AH23" s="635">
        <f>AF23/20</f>
        <v>0.74626865671641796</v>
      </c>
      <c r="AI23" s="344"/>
      <c r="AJ23" s="334"/>
      <c r="AL23" s="601"/>
      <c r="AM23" s="659"/>
    </row>
    <row r="24" spans="1:40" ht="18" customHeight="1">
      <c r="A24" s="977"/>
      <c r="B24" s="1101"/>
      <c r="C24" s="510" t="s">
        <v>92</v>
      </c>
      <c r="D24" s="576">
        <f t="shared" si="12"/>
        <v>1.3186813186813187</v>
      </c>
      <c r="E24" s="325">
        <v>0.6</v>
      </c>
      <c r="F24" s="393"/>
      <c r="G24" s="399"/>
      <c r="H24" s="339">
        <f>D24/100</f>
        <v>1.3186813186813187E-2</v>
      </c>
      <c r="I24" s="784"/>
      <c r="J24" s="301"/>
      <c r="K24" s="325"/>
      <c r="L24" s="325"/>
      <c r="M24" s="301"/>
      <c r="N24" s="301"/>
      <c r="O24" s="334"/>
      <c r="P24" s="957"/>
      <c r="Q24" s="831"/>
      <c r="R24" s="845"/>
      <c r="S24" s="824"/>
      <c r="T24" s="853"/>
      <c r="U24" s="848"/>
      <c r="V24" s="849"/>
      <c r="W24" s="1080"/>
      <c r="X24" s="711" t="s">
        <v>178</v>
      </c>
      <c r="Y24" s="340">
        <f t="shared" si="13"/>
        <v>3.3259423503325944</v>
      </c>
      <c r="Z24" s="864">
        <v>1.5</v>
      </c>
      <c r="AA24" s="235"/>
      <c r="AB24" s="697"/>
      <c r="AC24" s="532"/>
      <c r="AD24" s="1085"/>
      <c r="AE24" s="301" t="s">
        <v>149</v>
      </c>
      <c r="AF24" s="301" t="s">
        <v>195</v>
      </c>
      <c r="AG24" s="271"/>
      <c r="AH24" s="639"/>
      <c r="AI24" s="333"/>
      <c r="AJ24" s="345"/>
      <c r="AL24" s="601"/>
      <c r="AM24" s="675"/>
    </row>
    <row r="25" spans="1:40" ht="18" customHeight="1">
      <c r="A25" s="977"/>
      <c r="B25" s="1101"/>
      <c r="C25" s="301"/>
      <c r="D25" s="301"/>
      <c r="E25" s="325"/>
      <c r="F25" s="393"/>
      <c r="G25" s="394"/>
      <c r="H25" s="334"/>
      <c r="I25" s="784"/>
      <c r="J25" s="301"/>
      <c r="K25" s="325"/>
      <c r="L25" s="325"/>
      <c r="M25" s="301"/>
      <c r="N25" s="301"/>
      <c r="O25" s="345"/>
      <c r="P25" s="957"/>
      <c r="Q25" s="831"/>
      <c r="R25" s="845"/>
      <c r="S25" s="824"/>
      <c r="T25" s="847"/>
      <c r="U25" s="855"/>
      <c r="V25" s="849"/>
      <c r="W25" s="1080"/>
      <c r="X25" s="711" t="s">
        <v>201</v>
      </c>
      <c r="Y25" s="340">
        <f t="shared" si="13"/>
        <v>22.172949002217294</v>
      </c>
      <c r="Z25" s="864">
        <v>10</v>
      </c>
      <c r="AA25" s="235"/>
      <c r="AB25" s="177"/>
      <c r="AC25" s="532">
        <f>Y25/100</f>
        <v>0.22172949002217293</v>
      </c>
      <c r="AD25" s="1085"/>
      <c r="AE25" s="880"/>
      <c r="AF25" s="790"/>
      <c r="AG25" s="271"/>
      <c r="AH25" s="639"/>
      <c r="AI25" s="344"/>
      <c r="AJ25" s="345"/>
      <c r="AL25" s="601"/>
      <c r="AM25" s="771"/>
    </row>
    <row r="26" spans="1:40" ht="18" customHeight="1">
      <c r="A26" s="977"/>
      <c r="B26" s="1102"/>
      <c r="C26" s="301"/>
      <c r="D26" s="301"/>
      <c r="E26" s="325"/>
      <c r="F26" s="402"/>
      <c r="G26" s="403"/>
      <c r="H26" s="334"/>
      <c r="I26" s="785"/>
      <c r="J26" s="301"/>
      <c r="K26" s="325"/>
      <c r="L26" s="325"/>
      <c r="M26" s="301"/>
      <c r="N26" s="301"/>
      <c r="O26" s="345"/>
      <c r="P26" s="958"/>
      <c r="Q26" s="831"/>
      <c r="R26" s="856"/>
      <c r="S26" s="824"/>
      <c r="T26" s="847"/>
      <c r="U26" s="848"/>
      <c r="V26" s="848"/>
      <c r="W26" s="1080"/>
      <c r="X26" s="711"/>
      <c r="Y26" s="881"/>
      <c r="Z26" s="138"/>
      <c r="AA26" s="138"/>
      <c r="AB26" s="138"/>
      <c r="AC26" s="882"/>
      <c r="AD26" s="1085"/>
      <c r="AE26" s="256"/>
      <c r="AF26" s="256"/>
      <c r="AG26" s="271"/>
      <c r="AH26" s="639"/>
      <c r="AI26" s="344"/>
      <c r="AJ26" s="345"/>
      <c r="AL26" s="601"/>
      <c r="AM26" s="771"/>
    </row>
    <row r="27" spans="1:40" s="103" customFormat="1">
      <c r="A27" s="802" t="s">
        <v>38</v>
      </c>
      <c r="B27" s="797"/>
      <c r="C27" s="337"/>
      <c r="D27" s="453"/>
      <c r="E27" s="454"/>
      <c r="F27" s="349"/>
      <c r="G27" s="350"/>
      <c r="H27" s="334"/>
      <c r="I27" s="347" t="s">
        <v>213</v>
      </c>
      <c r="J27" s="337" t="s">
        <v>28</v>
      </c>
      <c r="K27" s="519" t="s">
        <v>214</v>
      </c>
      <c r="L27" s="454"/>
      <c r="M27" s="93"/>
      <c r="N27" s="93"/>
      <c r="O27" s="351"/>
      <c r="P27" s="347" t="s">
        <v>8</v>
      </c>
      <c r="Q27" s="788"/>
      <c r="R27" s="456"/>
      <c r="S27" s="328"/>
      <c r="T27" s="349"/>
      <c r="U27" s="350"/>
      <c r="V27" s="351"/>
      <c r="W27" s="347" t="s">
        <v>8</v>
      </c>
      <c r="X27" s="337"/>
      <c r="Y27" s="456"/>
      <c r="Z27" s="328"/>
      <c r="AA27" s="349"/>
      <c r="AB27" s="350"/>
      <c r="AC27" s="351"/>
      <c r="AD27" s="347" t="s">
        <v>8</v>
      </c>
      <c r="AE27" s="788"/>
      <c r="AF27" s="453"/>
      <c r="AG27" s="271"/>
      <c r="AH27" s="640"/>
      <c r="AI27" s="350"/>
      <c r="AJ27" s="351"/>
      <c r="AK27" s="106"/>
      <c r="AL27" s="601"/>
      <c r="AM27" s="106"/>
    </row>
    <row r="28" spans="1:40" ht="18" customHeight="1" thickBot="1">
      <c r="A28" s="815" t="s">
        <v>9</v>
      </c>
      <c r="B28" s="813" t="s">
        <v>137</v>
      </c>
      <c r="C28" s="405">
        <v>200</v>
      </c>
      <c r="D28" s="458">
        <f>C28*467/1000</f>
        <v>93.4</v>
      </c>
      <c r="E28" s="458"/>
      <c r="F28" s="406"/>
      <c r="G28" s="353"/>
      <c r="H28" s="354"/>
      <c r="I28" s="404" t="s">
        <v>9</v>
      </c>
      <c r="J28" s="254" t="s">
        <v>73</v>
      </c>
      <c r="K28" s="461" t="s">
        <v>198</v>
      </c>
      <c r="L28" s="459"/>
      <c r="M28" s="491"/>
      <c r="N28" s="491"/>
      <c r="O28" s="407"/>
      <c r="P28" s="523" t="s">
        <v>9</v>
      </c>
      <c r="Q28" s="883"/>
      <c r="R28" s="524"/>
      <c r="S28" s="457"/>
      <c r="T28" s="352"/>
      <c r="U28" s="428"/>
      <c r="V28" s="407"/>
      <c r="W28" s="404" t="s">
        <v>9</v>
      </c>
      <c r="X28" s="488"/>
      <c r="Y28" s="524"/>
      <c r="Z28" s="457"/>
      <c r="AA28" s="406"/>
      <c r="AB28" s="353"/>
      <c r="AC28" s="354"/>
      <c r="AD28" s="404" t="s">
        <v>9</v>
      </c>
      <c r="AE28" s="301"/>
      <c r="AF28" s="328"/>
      <c r="AG28" s="271"/>
      <c r="AH28" s="641"/>
      <c r="AI28" s="353"/>
      <c r="AJ28" s="354"/>
      <c r="AL28" s="601"/>
      <c r="AM28" s="771"/>
    </row>
    <row r="29" spans="1:40" ht="16.5" customHeight="1">
      <c r="A29" s="980" t="s">
        <v>10</v>
      </c>
      <c r="B29" s="974" t="s">
        <v>11</v>
      </c>
      <c r="C29" s="1059"/>
      <c r="D29" s="355"/>
      <c r="E29" s="408"/>
      <c r="F29" s="355">
        <f>SUM(F5:F28)</f>
        <v>5.5026885698781509</v>
      </c>
      <c r="G29" s="409">
        <f>SUM(G5:G28)</f>
        <v>2.8458831808585501</v>
      </c>
      <c r="H29" s="709">
        <f>SUM(H5:H26)</f>
        <v>1.3736099616671524</v>
      </c>
      <c r="I29" s="978" t="s">
        <v>11</v>
      </c>
      <c r="J29" s="1084"/>
      <c r="K29" s="516"/>
      <c r="L29" s="517"/>
      <c r="M29" s="427">
        <f>SUM(M5:M28)</f>
        <v>5.6386554621848735</v>
      </c>
      <c r="N29" s="518">
        <f>SUM(N5:N28)</f>
        <v>2.0142857142857142</v>
      </c>
      <c r="O29" s="520">
        <f>SUM(O5:O26)</f>
        <v>0.86</v>
      </c>
      <c r="P29" s="973" t="s">
        <v>11</v>
      </c>
      <c r="Q29" s="1059"/>
      <c r="R29" s="427"/>
      <c r="S29" s="426"/>
      <c r="T29" s="789">
        <f>SUM(T5:T27)</f>
        <v>5.3206962327133995</v>
      </c>
      <c r="U29" s="590">
        <f>SUM(U5:U28)</f>
        <v>2.7491444178139459</v>
      </c>
      <c r="V29" s="591">
        <f>SUM(V5:V28)</f>
        <v>1.6638802660753882</v>
      </c>
      <c r="W29" s="973" t="s">
        <v>11</v>
      </c>
      <c r="X29" s="1066"/>
      <c r="Y29" s="411"/>
      <c r="Z29" s="408"/>
      <c r="AA29" s="355">
        <f>SUM(AA5:AA28)</f>
        <v>5.2937650622352583</v>
      </c>
      <c r="AB29" s="355">
        <f>SUM(AB7:AB28)</f>
        <v>3.463710903827395</v>
      </c>
      <c r="AC29" s="410">
        <f>SUM(AC5:AC26)</f>
        <v>1.7737419648668284</v>
      </c>
      <c r="AD29" s="973" t="s">
        <v>11</v>
      </c>
      <c r="AE29" s="1066"/>
      <c r="AF29" s="411"/>
      <c r="AG29" s="766"/>
      <c r="AH29" s="767">
        <f>SUM(AH5:AH26)</f>
        <v>6.8149588739585196</v>
      </c>
      <c r="AI29" s="355">
        <f>SUM(AI5:AI28)</f>
        <v>3.2572400124699361</v>
      </c>
      <c r="AJ29" s="410">
        <f>SUM(AJ5:AJ26)</f>
        <v>1.0984768148076738</v>
      </c>
      <c r="AL29" s="90"/>
      <c r="AM29" s="771"/>
    </row>
    <row r="30" spans="1:40" ht="16.5" customHeight="1">
      <c r="A30" s="981"/>
      <c r="B30" s="1079" t="s">
        <v>31</v>
      </c>
      <c r="C30" s="963"/>
      <c r="D30" s="412">
        <f>F29</f>
        <v>5.5026885698781509</v>
      </c>
      <c r="E30" s="413"/>
      <c r="F30" s="349"/>
      <c r="G30" s="350"/>
      <c r="H30" s="351"/>
      <c r="I30" s="969" t="s">
        <v>31</v>
      </c>
      <c r="J30" s="970"/>
      <c r="K30" s="412">
        <f>M29</f>
        <v>5.6386554621848735</v>
      </c>
      <c r="L30" s="348"/>
      <c r="M30" s="349"/>
      <c r="N30" s="350"/>
      <c r="O30" s="351"/>
      <c r="P30" s="1079" t="s">
        <v>31</v>
      </c>
      <c r="Q30" s="963"/>
      <c r="R30" s="414">
        <f>T29</f>
        <v>5.3206962327133995</v>
      </c>
      <c r="S30" s="413"/>
      <c r="T30" s="349"/>
      <c r="U30" s="350"/>
      <c r="V30" s="350"/>
      <c r="W30" s="962" t="s">
        <v>31</v>
      </c>
      <c r="X30" s="963"/>
      <c r="Y30" s="415">
        <f>AA29</f>
        <v>5.2937650622352583</v>
      </c>
      <c r="Z30" s="413"/>
      <c r="AA30" s="349"/>
      <c r="AB30" s="350"/>
      <c r="AC30" s="351"/>
      <c r="AD30" s="969" t="s">
        <v>31</v>
      </c>
      <c r="AE30" s="970"/>
      <c r="AF30" s="412">
        <f>AH29</f>
        <v>6.8149588739585196</v>
      </c>
      <c r="AG30" s="271"/>
      <c r="AH30" s="640"/>
      <c r="AI30" s="350"/>
      <c r="AJ30" s="351"/>
      <c r="AL30" s="90"/>
      <c r="AM30" s="662"/>
    </row>
    <row r="31" spans="1:40" ht="16.5" customHeight="1">
      <c r="A31" s="981"/>
      <c r="B31" s="1079" t="s">
        <v>25</v>
      </c>
      <c r="C31" s="963"/>
      <c r="D31" s="361">
        <f>G29</f>
        <v>2.8458831808585501</v>
      </c>
      <c r="E31" s="413"/>
      <c r="F31" s="358"/>
      <c r="G31" s="359"/>
      <c r="H31" s="360"/>
      <c r="I31" s="969" t="s">
        <v>25</v>
      </c>
      <c r="J31" s="970"/>
      <c r="K31" s="416">
        <f>N29</f>
        <v>2.0142857142857142</v>
      </c>
      <c r="L31" s="348"/>
      <c r="M31" s="358"/>
      <c r="N31" s="359"/>
      <c r="O31" s="360"/>
      <c r="P31" s="1079" t="s">
        <v>25</v>
      </c>
      <c r="Q31" s="963"/>
      <c r="R31" s="414">
        <f>U29</f>
        <v>2.7491444178139459</v>
      </c>
      <c r="S31" s="413"/>
      <c r="T31" s="417"/>
      <c r="U31" s="359"/>
      <c r="V31" s="359"/>
      <c r="W31" s="962" t="s">
        <v>25</v>
      </c>
      <c r="X31" s="963"/>
      <c r="Y31" s="361">
        <f>AB29</f>
        <v>3.463710903827395</v>
      </c>
      <c r="Z31" s="413"/>
      <c r="AA31" s="358"/>
      <c r="AB31" s="359"/>
      <c r="AC31" s="360"/>
      <c r="AD31" s="969" t="s">
        <v>25</v>
      </c>
      <c r="AE31" s="970"/>
      <c r="AF31" s="361">
        <f>AI29</f>
        <v>3.2572400124699361</v>
      </c>
      <c r="AG31" s="271"/>
      <c r="AH31" s="642"/>
      <c r="AI31" s="359"/>
      <c r="AJ31" s="360"/>
      <c r="AL31" s="90"/>
      <c r="AM31" s="662"/>
    </row>
    <row r="32" spans="1:40" ht="16.5" customHeight="1">
      <c r="A32" s="981"/>
      <c r="B32" s="1079" t="s">
        <v>14</v>
      </c>
      <c r="C32" s="963"/>
      <c r="D32" s="361">
        <f>H29</f>
        <v>1.3736099616671524</v>
      </c>
      <c r="E32" s="413"/>
      <c r="F32" s="358"/>
      <c r="G32" s="359"/>
      <c r="H32" s="360"/>
      <c r="I32" s="969" t="s">
        <v>14</v>
      </c>
      <c r="J32" s="970"/>
      <c r="K32" s="416">
        <f>O29</f>
        <v>0.86</v>
      </c>
      <c r="L32" s="348"/>
      <c r="M32" s="358"/>
      <c r="N32" s="359"/>
      <c r="O32" s="360"/>
      <c r="P32" s="1079" t="s">
        <v>14</v>
      </c>
      <c r="Q32" s="963"/>
      <c r="R32" s="356">
        <f>V29</f>
        <v>1.6638802660753882</v>
      </c>
      <c r="S32" s="413"/>
      <c r="T32" s="418"/>
      <c r="U32" s="358"/>
      <c r="V32" s="359"/>
      <c r="W32" s="962" t="s">
        <v>14</v>
      </c>
      <c r="X32" s="963"/>
      <c r="Y32" s="361">
        <f>AC29</f>
        <v>1.7737419648668284</v>
      </c>
      <c r="Z32" s="413"/>
      <c r="AA32" s="358"/>
      <c r="AB32" s="359"/>
      <c r="AC32" s="360"/>
      <c r="AD32" s="969" t="s">
        <v>14</v>
      </c>
      <c r="AE32" s="970"/>
      <c r="AF32" s="361">
        <f>AJ29</f>
        <v>1.0984768148076738</v>
      </c>
      <c r="AG32" s="271"/>
      <c r="AH32" s="642"/>
      <c r="AI32" s="359"/>
      <c r="AJ32" s="360"/>
      <c r="AL32" s="90"/>
      <c r="AM32" s="662"/>
    </row>
    <row r="33" spans="1:39" ht="16.5" customHeight="1">
      <c r="A33" s="981"/>
      <c r="B33" s="1079" t="s">
        <v>84</v>
      </c>
      <c r="C33" s="963"/>
      <c r="D33" s="348"/>
      <c r="E33" s="413"/>
      <c r="F33" s="363"/>
      <c r="G33" s="364"/>
      <c r="H33" s="365"/>
      <c r="I33" s="969" t="s">
        <v>84</v>
      </c>
      <c r="J33" s="970"/>
      <c r="K33" s="348">
        <v>1</v>
      </c>
      <c r="L33" s="348"/>
      <c r="M33" s="363"/>
      <c r="N33" s="364"/>
      <c r="O33" s="365"/>
      <c r="P33" s="1079" t="s">
        <v>84</v>
      </c>
      <c r="Q33" s="963"/>
      <c r="R33" s="362"/>
      <c r="S33" s="413"/>
      <c r="T33" s="363"/>
      <c r="U33" s="364"/>
      <c r="V33" s="364"/>
      <c r="W33" s="962" t="s">
        <v>84</v>
      </c>
      <c r="X33" s="963"/>
      <c r="Y33" s="348"/>
      <c r="Z33" s="413"/>
      <c r="AA33" s="363"/>
      <c r="AB33" s="364"/>
      <c r="AC33" s="365"/>
      <c r="AD33" s="969" t="s">
        <v>84</v>
      </c>
      <c r="AE33" s="970"/>
      <c r="AF33" s="348"/>
      <c r="AG33" s="271"/>
      <c r="AH33" s="643"/>
      <c r="AI33" s="364"/>
      <c r="AJ33" s="365"/>
      <c r="AL33" s="90"/>
      <c r="AM33" s="662"/>
    </row>
    <row r="34" spans="1:39" ht="16.5" customHeight="1">
      <c r="A34" s="981"/>
      <c r="B34" s="1070" t="s">
        <v>44</v>
      </c>
      <c r="C34" s="992"/>
      <c r="D34" s="366"/>
      <c r="E34" s="419"/>
      <c r="F34" s="368"/>
      <c r="G34" s="369"/>
      <c r="H34" s="370"/>
      <c r="I34" s="987" t="s">
        <v>44</v>
      </c>
      <c r="J34" s="988"/>
      <c r="K34" s="366"/>
      <c r="L34" s="366"/>
      <c r="M34" s="368"/>
      <c r="N34" s="369"/>
      <c r="O34" s="370"/>
      <c r="P34" s="1079" t="s">
        <v>44</v>
      </c>
      <c r="Q34" s="963"/>
      <c r="R34" s="366"/>
      <c r="S34" s="419"/>
      <c r="T34" s="368"/>
      <c r="U34" s="369"/>
      <c r="V34" s="369"/>
      <c r="W34" s="991" t="s">
        <v>44</v>
      </c>
      <c r="X34" s="992"/>
      <c r="Y34" s="366"/>
      <c r="Z34" s="419"/>
      <c r="AA34" s="368"/>
      <c r="AB34" s="369"/>
      <c r="AC34" s="370"/>
      <c r="AD34" s="969" t="s">
        <v>44</v>
      </c>
      <c r="AE34" s="970"/>
      <c r="AF34" s="348"/>
      <c r="AG34" s="271"/>
      <c r="AH34" s="644"/>
      <c r="AI34" s="369"/>
      <c r="AJ34" s="370"/>
      <c r="AL34" s="601"/>
      <c r="AM34" s="662"/>
    </row>
    <row r="35" spans="1:39" s="31" customFormat="1" ht="16.5" customHeight="1">
      <c r="A35" s="981"/>
      <c r="B35" s="1071" t="s">
        <v>4</v>
      </c>
      <c r="C35" s="970"/>
      <c r="D35" s="371" t="s">
        <v>71</v>
      </c>
      <c r="E35" s="400"/>
      <c r="F35" s="372"/>
      <c r="G35" s="373"/>
      <c r="H35" s="374"/>
      <c r="I35" s="969" t="s">
        <v>4</v>
      </c>
      <c r="J35" s="970"/>
      <c r="K35" s="371" t="s">
        <v>70</v>
      </c>
      <c r="L35" s="420"/>
      <c r="M35" s="372"/>
      <c r="N35" s="373"/>
      <c r="O35" s="374"/>
      <c r="P35" s="1071" t="s">
        <v>4</v>
      </c>
      <c r="Q35" s="970"/>
      <c r="R35" s="371" t="s">
        <v>33</v>
      </c>
      <c r="S35" s="400"/>
      <c r="T35" s="372"/>
      <c r="U35" s="373"/>
      <c r="V35" s="373"/>
      <c r="W35" s="969" t="s">
        <v>4</v>
      </c>
      <c r="X35" s="970"/>
      <c r="Y35" s="371">
        <v>2.5</v>
      </c>
      <c r="Z35" s="400"/>
      <c r="AA35" s="372"/>
      <c r="AB35" s="373"/>
      <c r="AC35" s="374"/>
      <c r="AD35" s="969" t="s">
        <v>4</v>
      </c>
      <c r="AE35" s="970"/>
      <c r="AF35" s="371">
        <v>2.5</v>
      </c>
      <c r="AG35" s="271"/>
      <c r="AH35" s="645"/>
      <c r="AI35" s="373"/>
      <c r="AJ35" s="374"/>
      <c r="AL35" s="601"/>
      <c r="AM35" s="32"/>
    </row>
    <row r="36" spans="1:39" s="31" customFormat="1" ht="24" customHeight="1" thickBot="1">
      <c r="A36" s="982"/>
      <c r="B36" s="1099" t="s">
        <v>32</v>
      </c>
      <c r="C36" s="984"/>
      <c r="D36" s="375">
        <f>D30*70+D31*75+D32*25+D33*60+D34*120+D35*45</f>
        <v>745.46968749754069</v>
      </c>
      <c r="E36" s="421"/>
      <c r="F36" s="377"/>
      <c r="G36" s="378"/>
      <c r="H36" s="422"/>
      <c r="I36" s="983" t="s">
        <v>32</v>
      </c>
      <c r="J36" s="984"/>
      <c r="K36" s="375">
        <f>K30*70+K31*75+K32*25+K33*60+K34*120+K35*45</f>
        <v>730.77731092436966</v>
      </c>
      <c r="L36" s="423"/>
      <c r="M36" s="377"/>
      <c r="N36" s="378"/>
      <c r="O36" s="379"/>
      <c r="P36" s="1097" t="s">
        <v>32</v>
      </c>
      <c r="Q36" s="1098"/>
      <c r="R36" s="375">
        <f>R30*70+R31*75+R32*25+R33*60+R34*120+R35*45</f>
        <v>732.73157427786862</v>
      </c>
      <c r="S36" s="424"/>
      <c r="T36" s="377"/>
      <c r="U36" s="378"/>
      <c r="V36" s="378"/>
      <c r="W36" s="983" t="s">
        <v>32</v>
      </c>
      <c r="X36" s="984"/>
      <c r="Y36" s="375">
        <f>Y30*70+Y31*75+Y32*25+Y33*60+Y34*120+Y35*45</f>
        <v>787.18542126519344</v>
      </c>
      <c r="Z36" s="421"/>
      <c r="AA36" s="377"/>
      <c r="AB36" s="378"/>
      <c r="AC36" s="379"/>
      <c r="AD36" s="1077" t="s">
        <v>32</v>
      </c>
      <c r="AE36" s="1078"/>
      <c r="AF36" s="375">
        <f>AF30*70+AF31*75+AF32*25+AF33*60+AF34*120+AF35*45</f>
        <v>861.30204248253335</v>
      </c>
      <c r="AG36" s="271"/>
      <c r="AH36" s="646"/>
      <c r="AI36" s="378"/>
      <c r="AJ36" s="379"/>
      <c r="AL36" s="601"/>
      <c r="AM36" s="32"/>
    </row>
    <row r="37" spans="1:39" s="31" customFormat="1" ht="28.5" customHeight="1">
      <c r="A37" s="999" t="s">
        <v>283</v>
      </c>
      <c r="B37" s="999"/>
      <c r="C37" s="999"/>
      <c r="D37" s="763"/>
      <c r="E37" s="762"/>
      <c r="F37" s="762"/>
      <c r="G37" s="764" t="s">
        <v>273</v>
      </c>
      <c r="H37" s="762" t="s">
        <v>274</v>
      </c>
      <c r="I37" s="994" t="s">
        <v>272</v>
      </c>
      <c r="J37" s="994"/>
      <c r="K37" s="763"/>
      <c r="L37" s="762"/>
      <c r="M37" s="762"/>
      <c r="N37" s="762"/>
      <c r="O37" s="762"/>
      <c r="P37" s="762"/>
      <c r="Q37" s="763"/>
      <c r="R37" s="999" t="s">
        <v>273</v>
      </c>
      <c r="S37" s="999"/>
      <c r="T37" s="763"/>
      <c r="U37" s="763"/>
      <c r="V37" s="763"/>
      <c r="W37" s="762"/>
      <c r="X37" s="762"/>
      <c r="Y37" s="994" t="s">
        <v>275</v>
      </c>
      <c r="Z37" s="994"/>
      <c r="AA37" s="79"/>
      <c r="AB37" s="796"/>
      <c r="AC37" s="32"/>
      <c r="AG37" s="771"/>
      <c r="AH37" s="3"/>
      <c r="AI37" s="3"/>
      <c r="AJ37" s="3"/>
    </row>
    <row r="38" spans="1:39" s="33" customFormat="1" ht="19.5">
      <c r="A38" s="910" t="s">
        <v>12</v>
      </c>
      <c r="B38" s="910"/>
      <c r="C38" s="910"/>
      <c r="D38" s="910"/>
      <c r="E38" s="910"/>
      <c r="F38" s="910"/>
      <c r="G38" s="910"/>
      <c r="H38" s="910"/>
      <c r="I38" s="37"/>
      <c r="J38" s="50"/>
      <c r="K38" s="50"/>
      <c r="L38" s="50"/>
      <c r="M38" s="50"/>
      <c r="N38" s="50"/>
      <c r="O38" s="50"/>
      <c r="P38" s="48"/>
      <c r="W38" s="48"/>
      <c r="X38" s="48"/>
      <c r="Y38" s="48"/>
      <c r="Z38" s="106"/>
      <c r="AA38" s="122"/>
      <c r="AB38" s="110"/>
      <c r="AC38" s="110"/>
      <c r="AD38" s="791"/>
      <c r="AE38" s="79"/>
      <c r="AF38" s="79"/>
      <c r="AG38" s="771"/>
      <c r="AH38" s="3"/>
      <c r="AI38" s="3"/>
      <c r="AJ38" s="3"/>
    </row>
    <row r="39" spans="1:39" s="35" customFormat="1" ht="19.5" customHeight="1">
      <c r="A39" s="915" t="s">
        <v>7</v>
      </c>
      <c r="B39" s="915"/>
      <c r="C39" s="915"/>
      <c r="D39" s="915"/>
      <c r="E39" s="915"/>
      <c r="F39" s="915"/>
      <c r="G39" s="915"/>
      <c r="H39" s="915"/>
      <c r="I39" s="915"/>
      <c r="J39" s="915"/>
      <c r="K39" s="915"/>
      <c r="L39" s="915"/>
      <c r="M39" s="915"/>
      <c r="N39" s="915"/>
      <c r="O39" s="915"/>
      <c r="P39" s="915"/>
      <c r="Q39" s="34"/>
      <c r="W39" s="34"/>
      <c r="X39" s="34"/>
      <c r="Y39" s="34"/>
      <c r="Z39" s="106"/>
      <c r="AA39" s="122"/>
      <c r="AB39" s="110"/>
      <c r="AC39" s="110"/>
      <c r="AD39" s="791"/>
      <c r="AE39" s="49"/>
      <c r="AF39" s="83"/>
      <c r="AG39" s="771"/>
      <c r="AH39" s="3"/>
      <c r="AI39" s="3"/>
      <c r="AJ39" s="3"/>
    </row>
    <row r="40" spans="1:39" s="35" customFormat="1" ht="19.5">
      <c r="A40" s="51" t="s">
        <v>6</v>
      </c>
      <c r="B40" s="51"/>
      <c r="C40" s="51"/>
      <c r="D40" s="34"/>
      <c r="E40" s="37"/>
      <c r="F40" s="37"/>
      <c r="G40" s="37"/>
      <c r="H40" s="51"/>
      <c r="I40" s="36"/>
      <c r="J40" s="37"/>
      <c r="K40" s="37"/>
      <c r="L40" s="37"/>
      <c r="M40" s="37"/>
      <c r="N40" s="37"/>
      <c r="O40" s="38"/>
      <c r="P40" s="34"/>
      <c r="Q40" s="34"/>
      <c r="Z40" s="106"/>
      <c r="AA40" s="106"/>
      <c r="AB40" s="84"/>
      <c r="AC40" s="796"/>
      <c r="AD40" s="796"/>
      <c r="AE40" s="106"/>
      <c r="AF40" s="771"/>
      <c r="AG40" s="771"/>
      <c r="AH40" s="3"/>
      <c r="AI40" s="3"/>
      <c r="AJ40" s="3"/>
    </row>
    <row r="41" spans="1:39">
      <c r="S41" s="221"/>
      <c r="V41" s="601"/>
      <c r="W41" s="796"/>
      <c r="Z41" s="222"/>
      <c r="AB41" s="601"/>
      <c r="AC41" s="149"/>
      <c r="AD41" s="82"/>
      <c r="AE41" s="149"/>
      <c r="AF41" s="82"/>
      <c r="AH41" s="796"/>
      <c r="AI41" s="106"/>
    </row>
    <row r="42" spans="1:39" ht="21">
      <c r="I42" s="601"/>
      <c r="J42" s="82"/>
      <c r="K42" s="82"/>
      <c r="L42" s="211"/>
      <c r="M42" s="149"/>
      <c r="N42" s="149"/>
      <c r="O42" s="149"/>
      <c r="P42" s="771"/>
      <c r="Q42" s="771"/>
      <c r="R42" s="771"/>
      <c r="S42" s="221"/>
      <c r="T42" s="771"/>
      <c r="U42" s="771"/>
      <c r="V42" s="601"/>
      <c r="W42" s="151"/>
      <c r="X42" s="79"/>
      <c r="Y42" s="79"/>
      <c r="Z42" s="222"/>
      <c r="AA42" s="149"/>
      <c r="AB42" s="261"/>
      <c r="AC42" s="262"/>
      <c r="AD42" s="82"/>
      <c r="AE42" s="82"/>
      <c r="AF42" s="149"/>
      <c r="AH42" s="796"/>
      <c r="AI42" s="106"/>
      <c r="AK42" s="601"/>
      <c r="AL42" s="237"/>
    </row>
    <row r="43" spans="1:39">
      <c r="B43" s="771"/>
      <c r="C43" s="1091"/>
      <c r="D43" s="238"/>
      <c r="E43" s="149"/>
      <c r="F43" s="253"/>
      <c r="G43" s="253"/>
      <c r="H43" s="253"/>
      <c r="I43" s="601"/>
      <c r="J43" s="82"/>
      <c r="K43" s="82"/>
      <c r="L43" s="211"/>
      <c r="M43" s="786"/>
      <c r="N43" s="149"/>
      <c r="O43" s="786"/>
      <c r="P43" s="771"/>
      <c r="Q43" s="771"/>
      <c r="R43" s="771"/>
      <c r="S43" s="222"/>
      <c r="T43" s="771"/>
      <c r="U43" s="771"/>
      <c r="V43" s="601"/>
      <c r="W43" s="151"/>
      <c r="X43" s="796"/>
      <c r="Y43" s="796"/>
      <c r="Z43" s="222"/>
      <c r="AA43" s="149"/>
      <c r="AB43" s="149"/>
      <c r="AC43" s="149"/>
      <c r="AD43" s="106"/>
      <c r="AE43" s="149"/>
      <c r="AF43" s="106"/>
      <c r="AH43" s="796"/>
      <c r="AI43" s="106"/>
      <c r="AK43" s="601"/>
      <c r="AL43" s="98"/>
    </row>
    <row r="44" spans="1:39">
      <c r="B44" s="771"/>
      <c r="C44" s="1091"/>
      <c r="D44" s="238"/>
      <c r="E44" s="149"/>
      <c r="F44" s="253"/>
      <c r="G44" s="253"/>
      <c r="H44" s="253"/>
      <c r="I44" s="601"/>
      <c r="J44" s="82"/>
      <c r="K44" s="82"/>
      <c r="L44" s="211"/>
      <c r="M44" s="786"/>
      <c r="N44" s="149"/>
      <c r="O44" s="786"/>
      <c r="P44" s="771"/>
      <c r="Q44" s="771"/>
      <c r="R44" s="771"/>
      <c r="S44" s="223"/>
      <c r="T44" s="771"/>
      <c r="U44" s="771"/>
      <c r="V44" s="601"/>
      <c r="W44" s="151"/>
      <c r="X44" s="79"/>
      <c r="Y44" s="796"/>
      <c r="Z44" s="222"/>
      <c r="AA44" s="149"/>
      <c r="AB44" s="149"/>
      <c r="AC44" s="149"/>
      <c r="AD44" s="106"/>
      <c r="AE44" s="106"/>
      <c r="AF44" s="106"/>
      <c r="AH44" s="796"/>
      <c r="AI44" s="106"/>
      <c r="AK44" s="771"/>
      <c r="AL44" s="771"/>
    </row>
    <row r="45" spans="1:39">
      <c r="B45" s="771"/>
      <c r="C45" s="1091"/>
      <c r="D45" s="238"/>
      <c r="E45" s="149"/>
      <c r="F45" s="110"/>
      <c r="G45" s="110"/>
      <c r="H45" s="110"/>
      <c r="I45" s="601"/>
      <c r="J45" s="10"/>
      <c r="K45" s="9"/>
      <c r="L45" s="211"/>
      <c r="M45" s="786"/>
      <c r="N45" s="149"/>
      <c r="O45" s="786"/>
      <c r="P45" s="771"/>
      <c r="Q45" s="771"/>
      <c r="R45" s="771"/>
      <c r="S45" s="223"/>
      <c r="T45" s="771"/>
      <c r="U45" s="771"/>
      <c r="V45" s="601"/>
      <c r="W45" s="151"/>
      <c r="X45" s="79"/>
      <c r="Y45" s="796"/>
      <c r="Z45" s="223"/>
      <c r="AA45" s="149"/>
      <c r="AB45" s="149"/>
      <c r="AC45" s="149"/>
    </row>
    <row r="46" spans="1:39">
      <c r="B46" s="771"/>
      <c r="C46" s="1091"/>
      <c r="D46" s="238"/>
      <c r="E46" s="149"/>
      <c r="F46" s="110"/>
      <c r="G46" s="110"/>
      <c r="H46" s="110"/>
      <c r="I46" s="601"/>
      <c r="J46" s="82"/>
      <c r="K46" s="106"/>
      <c r="L46" s="211"/>
      <c r="M46" s="149"/>
      <c r="N46" s="149"/>
      <c r="O46" s="149"/>
      <c r="P46" s="771"/>
      <c r="Q46" s="771"/>
      <c r="R46" s="771"/>
      <c r="S46" s="223"/>
      <c r="T46" s="771"/>
      <c r="U46" s="771"/>
      <c r="V46" s="601"/>
      <c r="W46" s="151"/>
      <c r="X46" s="263"/>
      <c r="Y46" s="264"/>
      <c r="Z46" s="223"/>
      <c r="AA46" s="149"/>
      <c r="AB46" s="149"/>
      <c r="AC46" s="149"/>
    </row>
    <row r="47" spans="1:39">
      <c r="B47" s="771"/>
      <c r="C47" s="1091"/>
      <c r="D47" s="238"/>
      <c r="E47" s="149"/>
      <c r="F47" s="253"/>
      <c r="G47" s="95"/>
      <c r="H47" s="95"/>
      <c r="I47" s="253"/>
      <c r="J47" s="771"/>
      <c r="S47" s="224"/>
      <c r="T47" s="771"/>
      <c r="U47" s="771"/>
      <c r="V47" s="601"/>
      <c r="W47" s="79"/>
      <c r="X47" s="771"/>
    </row>
    <row r="48" spans="1:39">
      <c r="B48" s="771"/>
      <c r="C48" s="771"/>
      <c r="D48" s="771"/>
      <c r="E48" s="223"/>
      <c r="F48" s="771"/>
      <c r="G48" s="771"/>
      <c r="H48" s="771"/>
      <c r="I48" s="771"/>
      <c r="J48" s="771"/>
      <c r="S48" s="223"/>
      <c r="T48" s="771"/>
      <c r="U48" s="771"/>
      <c r="V48" s="771"/>
      <c r="W48" s="771"/>
      <c r="X48" s="771"/>
    </row>
    <row r="49" spans="2:24">
      <c r="B49" s="771"/>
      <c r="C49" s="771"/>
      <c r="D49" s="771"/>
      <c r="E49" s="223"/>
      <c r="F49" s="771"/>
      <c r="G49" s="771"/>
      <c r="H49" s="771"/>
      <c r="I49" s="771"/>
      <c r="J49" s="771"/>
      <c r="S49" s="223"/>
      <c r="T49" s="771"/>
      <c r="U49" s="771"/>
      <c r="V49" s="771"/>
      <c r="W49" s="771"/>
      <c r="X49" s="771"/>
    </row>
  </sheetData>
  <mergeCells count="90">
    <mergeCell ref="Y37:Z37"/>
    <mergeCell ref="A17:A21"/>
    <mergeCell ref="B36:C36"/>
    <mergeCell ref="I36:J36"/>
    <mergeCell ref="I35:J35"/>
    <mergeCell ref="B22:B26"/>
    <mergeCell ref="B30:C30"/>
    <mergeCell ref="B33:C33"/>
    <mergeCell ref="B31:C31"/>
    <mergeCell ref="B32:C32"/>
    <mergeCell ref="I33:J33"/>
    <mergeCell ref="I31:J31"/>
    <mergeCell ref="P30:Q30"/>
    <mergeCell ref="P31:Q31"/>
    <mergeCell ref="C43:C47"/>
    <mergeCell ref="P32:Q32"/>
    <mergeCell ref="P7:P11"/>
    <mergeCell ref="P12:P16"/>
    <mergeCell ref="W7:W11"/>
    <mergeCell ref="W12:W16"/>
    <mergeCell ref="A38:H38"/>
    <mergeCell ref="A39:P39"/>
    <mergeCell ref="I37:J37"/>
    <mergeCell ref="R37:S37"/>
    <mergeCell ref="P36:Q36"/>
    <mergeCell ref="W36:X36"/>
    <mergeCell ref="A37:C37"/>
    <mergeCell ref="I17:I21"/>
    <mergeCell ref="AD12:AD16"/>
    <mergeCell ref="A1:AJ1"/>
    <mergeCell ref="AD2:AF2"/>
    <mergeCell ref="A5:A6"/>
    <mergeCell ref="W5:W6"/>
    <mergeCell ref="K3:O3"/>
    <mergeCell ref="AD3:AE3"/>
    <mergeCell ref="Y3:AC3"/>
    <mergeCell ref="I3:J3"/>
    <mergeCell ref="B3:C3"/>
    <mergeCell ref="D3:H3"/>
    <mergeCell ref="I5:I6"/>
    <mergeCell ref="B5:B6"/>
    <mergeCell ref="A2:B2"/>
    <mergeCell ref="AD5:AD6"/>
    <mergeCell ref="R3:V3"/>
    <mergeCell ref="P3:Q3"/>
    <mergeCell ref="AK3:AL3"/>
    <mergeCell ref="AF3:AJ3"/>
    <mergeCell ref="P5:P6"/>
    <mergeCell ref="W3:X3"/>
    <mergeCell ref="AD30:AE30"/>
    <mergeCell ref="W22:W26"/>
    <mergeCell ref="B12:B16"/>
    <mergeCell ref="AD17:AD21"/>
    <mergeCell ref="W32:X32"/>
    <mergeCell ref="P29:Q29"/>
    <mergeCell ref="B17:B21"/>
    <mergeCell ref="W17:W21"/>
    <mergeCell ref="W29:X29"/>
    <mergeCell ref="W30:X30"/>
    <mergeCell ref="I30:J30"/>
    <mergeCell ref="I32:J32"/>
    <mergeCell ref="AD31:AE31"/>
    <mergeCell ref="AD32:AE32"/>
    <mergeCell ref="I29:J29"/>
    <mergeCell ref="AD22:AD26"/>
    <mergeCell ref="AD35:AE35"/>
    <mergeCell ref="AD33:AE33"/>
    <mergeCell ref="AD34:AE34"/>
    <mergeCell ref="P33:Q33"/>
    <mergeCell ref="P34:Q34"/>
    <mergeCell ref="P35:Q35"/>
    <mergeCell ref="W33:X33"/>
    <mergeCell ref="W34:X34"/>
    <mergeCell ref="W35:X35"/>
    <mergeCell ref="AD29:AE29"/>
    <mergeCell ref="I7:I16"/>
    <mergeCell ref="A12:A16"/>
    <mergeCell ref="B29:C29"/>
    <mergeCell ref="A29:A36"/>
    <mergeCell ref="B34:C34"/>
    <mergeCell ref="B35:C35"/>
    <mergeCell ref="I34:J34"/>
    <mergeCell ref="A7:A11"/>
    <mergeCell ref="A22:A26"/>
    <mergeCell ref="B7:B11"/>
    <mergeCell ref="P17:P21"/>
    <mergeCell ref="P22:P26"/>
    <mergeCell ref="W31:X31"/>
    <mergeCell ref="AD7:AD11"/>
    <mergeCell ref="AD36:AE36"/>
  </mergeCells>
  <phoneticPr fontId="1" type="noConversion"/>
  <dataValidations count="2">
    <dataValidation type="list" allowBlank="1" showInputMessage="1" showErrorMessage="1" sqref="AD7:AD11 AD22:AD26 B22:B26 B7:B11 I7 I17">
      <formula1>湯品</formula1>
    </dataValidation>
    <dataValidation type="list" allowBlank="1" showInputMessage="1" showErrorMessage="1" sqref="AE7:AE11 J18:J26 C22:C26 C7:C11 B28:C28 AE25:AE26 AE22:AE23 J7:J12">
      <formula1>湯食</formula1>
    </dataValidation>
  </dataValidations>
  <printOptions horizontalCentered="1" verticalCentered="1"/>
  <pageMargins left="0" right="0" top="0" bottom="0" header="0" footer="0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9"/>
  <sheetViews>
    <sheetView zoomScale="80" zoomScaleNormal="80" workbookViewId="0">
      <selection activeCell="Q9" sqref="Q9"/>
    </sheetView>
  </sheetViews>
  <sheetFormatPr defaultRowHeight="16.5"/>
  <cols>
    <col min="1" max="1" width="9" style="3"/>
    <col min="2" max="2" width="9.625" style="3" customWidth="1"/>
    <col min="3" max="3" width="10.625" style="4" customWidth="1"/>
    <col min="4" max="4" width="8.5" style="3" customWidth="1"/>
    <col min="5" max="5" width="5.625" style="194" customWidth="1"/>
    <col min="6" max="6" width="0.125" style="3" customWidth="1"/>
    <col min="7" max="8" width="5.625" style="3" hidden="1" customWidth="1"/>
    <col min="9" max="9" width="9.625" style="3" customWidth="1"/>
    <col min="10" max="10" width="10.875" style="4" customWidth="1"/>
    <col min="11" max="11" width="7.625" style="3" customWidth="1"/>
    <col min="12" max="12" width="5.625" style="212" customWidth="1"/>
    <col min="13" max="15" width="5.625" style="3" hidden="1" customWidth="1"/>
    <col min="16" max="16" width="9.625" style="3" customWidth="1"/>
    <col min="17" max="17" width="10.625" style="3" customWidth="1"/>
    <col min="18" max="18" width="7.875" style="3" customWidth="1"/>
    <col min="19" max="19" width="5.625" style="212" customWidth="1"/>
    <col min="20" max="20" width="0.25" style="3" customWidth="1"/>
    <col min="21" max="22" width="5.625" style="3" hidden="1" customWidth="1"/>
    <col min="23" max="23" width="9.625" style="4" customWidth="1"/>
    <col min="24" max="24" width="10.625" style="3" customWidth="1"/>
    <col min="25" max="25" width="8.5" style="3" customWidth="1"/>
    <col min="26" max="26" width="5.25" style="194" customWidth="1"/>
    <col min="27" max="29" width="5.625" style="3" hidden="1" customWidth="1"/>
    <col min="30" max="30" width="9.625" style="3" customWidth="1"/>
    <col min="31" max="31" width="11.125" style="3" customWidth="1"/>
    <col min="32" max="32" width="8.125" style="3" customWidth="1"/>
    <col min="33" max="33" width="7.375" style="3" customWidth="1"/>
    <col min="34" max="34" width="5.75" style="194" hidden="1" customWidth="1"/>
    <col min="35" max="36" width="5.625" style="3" hidden="1" customWidth="1"/>
    <col min="37" max="16384" width="9" style="3"/>
  </cols>
  <sheetData>
    <row r="1" spans="1:62" s="1" customFormat="1" ht="21">
      <c r="A1" s="939" t="s">
        <v>248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939"/>
      <c r="R1" s="939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  <c r="AH1" s="939"/>
      <c r="AI1" s="939"/>
      <c r="AJ1" s="939"/>
    </row>
    <row r="2" spans="1:62" s="1" customFormat="1" ht="21" customHeight="1" thickBot="1">
      <c r="A2" s="993" t="s">
        <v>282</v>
      </c>
      <c r="B2" s="993"/>
      <c r="C2" s="806"/>
      <c r="D2" s="1" t="s">
        <v>81</v>
      </c>
      <c r="H2" s="806" t="s">
        <v>80</v>
      </c>
      <c r="I2" s="806"/>
      <c r="J2" s="807" t="s">
        <v>79</v>
      </c>
      <c r="K2" s="806"/>
      <c r="O2" s="808"/>
      <c r="P2" s="806"/>
      <c r="Q2" s="806"/>
      <c r="R2" s="1128" t="s">
        <v>367</v>
      </c>
      <c r="S2" s="1128"/>
      <c r="T2" s="1" t="s">
        <v>63</v>
      </c>
      <c r="W2" s="810"/>
      <c r="X2" s="810"/>
      <c r="Y2" s="810"/>
      <c r="Z2" s="809"/>
      <c r="AD2" s="940"/>
      <c r="AE2" s="940"/>
      <c r="AF2" s="940"/>
      <c r="AG2" s="809"/>
      <c r="AK2" s="129"/>
      <c r="AL2" s="129"/>
      <c r="AM2" s="811"/>
      <c r="AN2" s="129"/>
      <c r="AO2" s="2"/>
      <c r="AP2" s="129"/>
      <c r="AQ2" s="129"/>
      <c r="AR2" s="129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</row>
    <row r="3" spans="1:62" s="120" customFormat="1" ht="18" customHeight="1" thickBot="1">
      <c r="A3" s="43" t="s">
        <v>51</v>
      </c>
      <c r="B3" s="943">
        <v>46349</v>
      </c>
      <c r="C3" s="944"/>
      <c r="D3" s="1123" t="s">
        <v>336</v>
      </c>
      <c r="E3" s="1124"/>
      <c r="F3" s="1124"/>
      <c r="G3" s="1124"/>
      <c r="H3" s="1125"/>
      <c r="I3" s="943">
        <v>45985</v>
      </c>
      <c r="J3" s="944"/>
      <c r="K3" s="1123" t="s">
        <v>53</v>
      </c>
      <c r="L3" s="1124"/>
      <c r="M3" s="1124"/>
      <c r="N3" s="1124"/>
      <c r="O3" s="1125"/>
      <c r="P3" s="1006">
        <v>46351</v>
      </c>
      <c r="Q3" s="1002"/>
      <c r="R3" s="1126" t="s">
        <v>52</v>
      </c>
      <c r="S3" s="1127"/>
      <c r="T3" s="1127"/>
      <c r="U3" s="1127"/>
      <c r="V3" s="1127"/>
      <c r="W3" s="943">
        <v>45987</v>
      </c>
      <c r="X3" s="948"/>
      <c r="Y3" s="1123" t="s">
        <v>54</v>
      </c>
      <c r="Z3" s="1124"/>
      <c r="AA3" s="1124"/>
      <c r="AB3" s="1124"/>
      <c r="AC3" s="1125"/>
      <c r="AD3" s="943">
        <v>45988</v>
      </c>
      <c r="AE3" s="948"/>
      <c r="AF3" s="1003" t="s">
        <v>23</v>
      </c>
      <c r="AG3" s="1004"/>
      <c r="AH3" s="1004"/>
      <c r="AI3" s="1004"/>
      <c r="AJ3" s="1005"/>
      <c r="AK3" s="1086"/>
      <c r="AL3" s="1086"/>
      <c r="AM3" s="44"/>
      <c r="AN3" s="44"/>
      <c r="AO3" s="796"/>
      <c r="AP3" s="796"/>
      <c r="AQ3" s="796"/>
    </row>
    <row r="4" spans="1:62" s="4" customFormat="1" ht="18" customHeight="1">
      <c r="A4" s="160" t="s">
        <v>18</v>
      </c>
      <c r="B4" s="285" t="s">
        <v>34</v>
      </c>
      <c r="C4" s="5" t="s">
        <v>35</v>
      </c>
      <c r="D4" s="5" t="s">
        <v>337</v>
      </c>
      <c r="E4" s="286" t="s">
        <v>36</v>
      </c>
      <c r="F4" s="41" t="s">
        <v>58</v>
      </c>
      <c r="G4" s="277" t="s">
        <v>59</v>
      </c>
      <c r="H4" s="268" t="s">
        <v>60</v>
      </c>
      <c r="I4" s="131" t="s">
        <v>34</v>
      </c>
      <c r="J4" s="41" t="s">
        <v>35</v>
      </c>
      <c r="K4" s="41" t="s">
        <v>337</v>
      </c>
      <c r="L4" s="302" t="s">
        <v>36</v>
      </c>
      <c r="M4" s="277" t="s">
        <v>58</v>
      </c>
      <c r="N4" s="137" t="s">
        <v>59</v>
      </c>
      <c r="O4" s="268" t="s">
        <v>60</v>
      </c>
      <c r="P4" s="131" t="s">
        <v>34</v>
      </c>
      <c r="Q4" s="41" t="s">
        <v>35</v>
      </c>
      <c r="R4" s="41" t="s">
        <v>337</v>
      </c>
      <c r="S4" s="225" t="s">
        <v>36</v>
      </c>
      <c r="T4" s="137" t="s">
        <v>58</v>
      </c>
      <c r="U4" s="137" t="s">
        <v>59</v>
      </c>
      <c r="V4" s="137" t="s">
        <v>60</v>
      </c>
      <c r="W4" s="131" t="s">
        <v>34</v>
      </c>
      <c r="X4" s="41" t="s">
        <v>35</v>
      </c>
      <c r="Y4" s="41" t="s">
        <v>337</v>
      </c>
      <c r="Z4" s="383" t="s">
        <v>36</v>
      </c>
      <c r="AA4" s="315" t="s">
        <v>58</v>
      </c>
      <c r="AB4" s="162" t="s">
        <v>59</v>
      </c>
      <c r="AC4" s="293" t="s">
        <v>60</v>
      </c>
      <c r="AD4" s="131" t="s">
        <v>26</v>
      </c>
      <c r="AE4" s="41" t="s">
        <v>154</v>
      </c>
      <c r="AF4" s="41" t="s">
        <v>90</v>
      </c>
      <c r="AG4" s="615" t="s">
        <v>280</v>
      </c>
      <c r="AH4" s="383" t="s">
        <v>155</v>
      </c>
      <c r="AI4" s="315" t="s">
        <v>156</v>
      </c>
      <c r="AJ4" s="293" t="s">
        <v>157</v>
      </c>
      <c r="AL4" s="799"/>
      <c r="AP4" s="96"/>
      <c r="AQ4" s="44"/>
      <c r="AR4" s="44"/>
      <c r="AS4" s="44"/>
      <c r="AT4" s="786"/>
      <c r="AU4" s="786"/>
      <c r="AV4" s="786"/>
      <c r="AW4" s="786"/>
      <c r="AX4" s="786"/>
      <c r="AY4" s="786"/>
      <c r="AZ4" s="786"/>
      <c r="BA4" s="786"/>
      <c r="BB4" s="786"/>
      <c r="BC4" s="786"/>
    </row>
    <row r="5" spans="1:62" s="132" customFormat="1" ht="18" customHeight="1">
      <c r="A5" s="1112" t="s">
        <v>3</v>
      </c>
      <c r="B5" s="1114" t="s">
        <v>22</v>
      </c>
      <c r="C5" s="68" t="s">
        <v>72</v>
      </c>
      <c r="D5" s="340">
        <f t="shared" ref="D5:D6" si="0">E5*1000/466</f>
        <v>79.399141630901283</v>
      </c>
      <c r="E5" s="340">
        <v>37</v>
      </c>
      <c r="F5" s="326">
        <f>D5/20</f>
        <v>3.969957081545064</v>
      </c>
      <c r="G5" s="278"/>
      <c r="H5" s="244"/>
      <c r="I5" s="1116" t="s">
        <v>245</v>
      </c>
      <c r="J5" s="510" t="s">
        <v>247</v>
      </c>
      <c r="K5" s="576">
        <f>L5*1000/470</f>
        <v>148.93617021276594</v>
      </c>
      <c r="L5" s="510">
        <v>70</v>
      </c>
      <c r="M5" s="326">
        <f>K5/25</f>
        <v>5.957446808510638</v>
      </c>
      <c r="N5" s="325"/>
      <c r="O5" s="327"/>
      <c r="P5" s="937" t="s">
        <v>22</v>
      </c>
      <c r="Q5" s="325" t="s">
        <v>68</v>
      </c>
      <c r="R5" s="340">
        <f t="shared" ref="R5:R6" si="1">S5*1000/466</f>
        <v>79.399141630901283</v>
      </c>
      <c r="S5" s="340">
        <v>37</v>
      </c>
      <c r="T5" s="326">
        <f>R5/20</f>
        <v>3.969957081545064</v>
      </c>
      <c r="U5" s="255"/>
      <c r="V5" s="532"/>
      <c r="W5" s="937" t="s">
        <v>22</v>
      </c>
      <c r="X5" s="325" t="s">
        <v>68</v>
      </c>
      <c r="Y5" s="340">
        <f t="shared" ref="Y5:Y6" si="2">Z5*1000/466</f>
        <v>79.399141630901283</v>
      </c>
      <c r="Z5" s="340">
        <v>37</v>
      </c>
      <c r="AA5" s="326">
        <f>Y5/20</f>
        <v>3.969957081545064</v>
      </c>
      <c r="AB5" s="68"/>
      <c r="AC5" s="244"/>
      <c r="AD5" s="1036" t="s">
        <v>22</v>
      </c>
      <c r="AE5" s="292" t="s">
        <v>68</v>
      </c>
      <c r="AF5" s="340">
        <f t="shared" ref="AF5:AF6" si="3">AG5*1000/466</f>
        <v>79.399141630901283</v>
      </c>
      <c r="AG5" s="271">
        <v>37</v>
      </c>
      <c r="AH5" s="326">
        <f>AF5/20</f>
        <v>3.969957081545064</v>
      </c>
      <c r="AI5" s="278"/>
      <c r="AJ5" s="244"/>
      <c r="AK5" s="3"/>
      <c r="AL5" s="3"/>
      <c r="AN5" s="792"/>
      <c r="AO5" s="632"/>
      <c r="AP5" s="607"/>
      <c r="AQ5" s="608"/>
      <c r="AR5" s="796"/>
      <c r="AS5" s="796"/>
      <c r="AT5" s="796"/>
      <c r="AU5" s="98"/>
      <c r="AV5" s="111"/>
      <c r="AW5" s="111"/>
      <c r="AX5" s="111"/>
      <c r="AY5" s="111"/>
      <c r="AZ5" s="111"/>
      <c r="BA5" s="111"/>
      <c r="BB5" s="111"/>
      <c r="BC5" s="111"/>
    </row>
    <row r="6" spans="1:62" s="132" customFormat="1" ht="18" customHeight="1">
      <c r="A6" s="1113"/>
      <c r="B6" s="1115"/>
      <c r="C6" s="68" t="s">
        <v>77</v>
      </c>
      <c r="D6" s="340">
        <f t="shared" si="0"/>
        <v>21.459227467811157</v>
      </c>
      <c r="E6" s="340">
        <v>10</v>
      </c>
      <c r="F6" s="326">
        <f>D6/20</f>
        <v>1.0729613733905579</v>
      </c>
      <c r="G6" s="278"/>
      <c r="H6" s="244"/>
      <c r="I6" s="1117"/>
      <c r="J6" s="325"/>
      <c r="K6" s="325"/>
      <c r="L6" s="527"/>
      <c r="M6" s="326"/>
      <c r="N6" s="325"/>
      <c r="O6" s="327"/>
      <c r="P6" s="938"/>
      <c r="Q6" s="325" t="s">
        <v>57</v>
      </c>
      <c r="R6" s="340">
        <f t="shared" si="1"/>
        <v>21.459227467811157</v>
      </c>
      <c r="S6" s="340">
        <v>10</v>
      </c>
      <c r="T6" s="326">
        <f>R6/20</f>
        <v>1.0729613733905579</v>
      </c>
      <c r="U6" s="255"/>
      <c r="V6" s="532"/>
      <c r="W6" s="938"/>
      <c r="X6" s="325" t="s">
        <v>57</v>
      </c>
      <c r="Y6" s="340">
        <f t="shared" si="2"/>
        <v>21.459227467811157</v>
      </c>
      <c r="Z6" s="340">
        <v>10</v>
      </c>
      <c r="AA6" s="326">
        <f>Y6/20</f>
        <v>1.0729613733905579</v>
      </c>
      <c r="AB6" s="68"/>
      <c r="AC6" s="244"/>
      <c r="AD6" s="1037"/>
      <c r="AE6" s="292" t="s">
        <v>57</v>
      </c>
      <c r="AF6" s="340">
        <f t="shared" si="3"/>
        <v>21.459227467811157</v>
      </c>
      <c r="AG6" s="271">
        <v>10</v>
      </c>
      <c r="AH6" s="326">
        <f>AF6/20</f>
        <v>1.0729613733905579</v>
      </c>
      <c r="AI6" s="278"/>
      <c r="AJ6" s="244"/>
      <c r="AK6" s="3"/>
      <c r="AL6" s="3"/>
      <c r="AN6" s="792"/>
      <c r="AO6" s="632"/>
      <c r="AP6" s="607"/>
      <c r="AQ6" s="608"/>
      <c r="AR6" s="79"/>
      <c r="AS6" s="796"/>
      <c r="AT6" s="796"/>
      <c r="AU6" s="98"/>
      <c r="AV6" s="111"/>
      <c r="AW6" s="111"/>
      <c r="AX6" s="111"/>
      <c r="AY6" s="111"/>
      <c r="AZ6" s="111"/>
      <c r="BA6" s="111"/>
      <c r="BB6" s="111"/>
      <c r="BC6" s="111"/>
    </row>
    <row r="7" spans="1:62" s="132" customFormat="1" ht="18" customHeight="1">
      <c r="A7" s="1112" t="s">
        <v>19</v>
      </c>
      <c r="B7" s="1118" t="s">
        <v>158</v>
      </c>
      <c r="C7" s="108" t="s">
        <v>161</v>
      </c>
      <c r="D7" s="340">
        <v>85</v>
      </c>
      <c r="E7" s="588"/>
      <c r="F7" s="325"/>
      <c r="G7" s="241">
        <f>D7*0.8/35</f>
        <v>1.9428571428571428</v>
      </c>
      <c r="H7" s="269"/>
      <c r="I7" s="1067" t="s">
        <v>246</v>
      </c>
      <c r="J7" s="510" t="s">
        <v>97</v>
      </c>
      <c r="K7" s="576">
        <f>L7*1000/470</f>
        <v>48.936170212765958</v>
      </c>
      <c r="L7" s="510">
        <v>23</v>
      </c>
      <c r="M7" s="329"/>
      <c r="N7" s="333">
        <f>K7/35</f>
        <v>1.3981762917933132</v>
      </c>
      <c r="O7" s="334"/>
      <c r="P7" s="923" t="s">
        <v>150</v>
      </c>
      <c r="Q7" s="301" t="s">
        <v>190</v>
      </c>
      <c r="R7" s="340">
        <f>S7*1000/460</f>
        <v>91.304347826086953</v>
      </c>
      <c r="S7" s="325">
        <v>42</v>
      </c>
      <c r="T7" s="280"/>
      <c r="U7" s="153">
        <f>R7*0.65/35</f>
        <v>1.6956521739130435</v>
      </c>
      <c r="V7" s="269"/>
      <c r="W7" s="934" t="s">
        <v>226</v>
      </c>
      <c r="X7" s="301" t="s">
        <v>227</v>
      </c>
      <c r="Y7" s="340">
        <f>Z7*1000/460</f>
        <v>76.086956521739125</v>
      </c>
      <c r="Z7" s="325">
        <v>35</v>
      </c>
      <c r="AA7" s="153"/>
      <c r="AB7" s="94">
        <f>Y7/35</f>
        <v>2.1739130434782608</v>
      </c>
      <c r="AC7" s="269"/>
      <c r="AD7" s="934" t="s">
        <v>240</v>
      </c>
      <c r="AE7" s="790" t="s">
        <v>238</v>
      </c>
      <c r="AF7" s="340">
        <f t="shared" ref="AF7:AF9" si="4">AG7*1000/460</f>
        <v>106.52173913043478</v>
      </c>
      <c r="AG7" s="271">
        <v>49</v>
      </c>
      <c r="AH7" s="699"/>
      <c r="AI7" s="697">
        <f>AF7*0.65/35</f>
        <v>1.9782608695652175</v>
      </c>
      <c r="AJ7" s="269"/>
      <c r="AK7" s="3"/>
      <c r="AL7" s="3"/>
      <c r="AN7" s="792"/>
      <c r="AO7" s="632"/>
      <c r="AP7" s="607"/>
      <c r="AQ7" s="608"/>
      <c r="AR7" s="79"/>
      <c r="AS7" s="79"/>
      <c r="AT7" s="796"/>
      <c r="AU7" s="98"/>
      <c r="AV7" s="111"/>
      <c r="AW7" s="111"/>
      <c r="AX7" s="111"/>
      <c r="AY7" s="111"/>
      <c r="AZ7" s="111"/>
      <c r="BA7" s="111"/>
      <c r="BB7" s="111"/>
      <c r="BC7" s="111"/>
    </row>
    <row r="8" spans="1:62" s="132" customFormat="1" ht="18" customHeight="1">
      <c r="A8" s="1112"/>
      <c r="B8" s="1119"/>
      <c r="C8" s="108" t="s">
        <v>78</v>
      </c>
      <c r="D8" s="340">
        <v>15</v>
      </c>
      <c r="E8" s="588"/>
      <c r="F8" s="325"/>
      <c r="G8" s="241"/>
      <c r="H8" s="269">
        <f>D8/100</f>
        <v>0.15</v>
      </c>
      <c r="I8" s="1068"/>
      <c r="J8" s="510" t="s">
        <v>107</v>
      </c>
      <c r="K8" s="576">
        <f t="shared" ref="K8:K15" si="5">L8*1000/470</f>
        <v>21.276595744680851</v>
      </c>
      <c r="L8" s="510">
        <v>10</v>
      </c>
      <c r="M8" s="335"/>
      <c r="N8" s="333"/>
      <c r="O8" s="334">
        <f>K8/100</f>
        <v>0.21276595744680851</v>
      </c>
      <c r="P8" s="924"/>
      <c r="Q8" s="301" t="s">
        <v>86</v>
      </c>
      <c r="R8" s="340">
        <f>S8*1000/460</f>
        <v>2.1739130434782608</v>
      </c>
      <c r="S8" s="325">
        <v>1</v>
      </c>
      <c r="T8" s="280"/>
      <c r="U8" s="153"/>
      <c r="V8" s="269">
        <f>R8/100</f>
        <v>2.1739130434782608E-2</v>
      </c>
      <c r="W8" s="935"/>
      <c r="X8" s="301" t="s">
        <v>100</v>
      </c>
      <c r="Y8" s="340">
        <f>Z8*1000/460</f>
        <v>32.608695652173914</v>
      </c>
      <c r="Z8" s="325">
        <v>15</v>
      </c>
      <c r="AA8" s="278"/>
      <c r="AB8" s="94"/>
      <c r="AC8" s="269">
        <f>Y8/100</f>
        <v>0.32608695652173914</v>
      </c>
      <c r="AD8" s="935"/>
      <c r="AE8" s="703" t="s">
        <v>239</v>
      </c>
      <c r="AF8" s="340">
        <f t="shared" si="4"/>
        <v>1.3043478260869565</v>
      </c>
      <c r="AG8" s="271">
        <v>0.6</v>
      </c>
      <c r="AH8" s="697"/>
      <c r="AI8" s="697"/>
      <c r="AJ8" s="269">
        <f>AF8/100</f>
        <v>1.3043478260869566E-2</v>
      </c>
      <c r="AK8" s="3"/>
      <c r="AL8" s="3"/>
      <c r="AN8" s="792"/>
      <c r="AO8" s="632"/>
      <c r="AP8" s="607"/>
      <c r="AQ8" s="608"/>
      <c r="AR8" s="79"/>
      <c r="AS8" s="79"/>
      <c r="AT8" s="796"/>
      <c r="AU8" s="106"/>
      <c r="AV8" s="3"/>
      <c r="AW8" s="3"/>
      <c r="AX8" s="3"/>
      <c r="AY8" s="111"/>
      <c r="AZ8" s="111"/>
      <c r="BA8" s="111"/>
      <c r="BB8" s="111"/>
      <c r="BC8" s="111"/>
    </row>
    <row r="9" spans="1:62" s="132" customFormat="1" ht="18" customHeight="1">
      <c r="A9" s="1112"/>
      <c r="B9" s="1119"/>
      <c r="C9" s="108" t="s">
        <v>101</v>
      </c>
      <c r="D9" s="340" t="s">
        <v>173</v>
      </c>
      <c r="E9" s="586"/>
      <c r="F9" s="325"/>
      <c r="G9" s="153"/>
      <c r="H9" s="269"/>
      <c r="I9" s="1068"/>
      <c r="J9" s="510" t="s">
        <v>92</v>
      </c>
      <c r="K9" s="576">
        <f t="shared" si="5"/>
        <v>4.2553191489361701</v>
      </c>
      <c r="L9" s="510">
        <v>2</v>
      </c>
      <c r="M9" s="338"/>
      <c r="N9" s="333"/>
      <c r="O9" s="334">
        <f>K9/100</f>
        <v>4.2553191489361701E-2</v>
      </c>
      <c r="P9" s="924"/>
      <c r="Q9" s="256" t="s">
        <v>104</v>
      </c>
      <c r="R9" s="340">
        <f>S9*1000/460</f>
        <v>26.086956521739129</v>
      </c>
      <c r="S9" s="325">
        <v>12</v>
      </c>
      <c r="T9" s="280">
        <f>R9/35</f>
        <v>0.74534161490683226</v>
      </c>
      <c r="U9" s="153"/>
      <c r="V9" s="269"/>
      <c r="W9" s="935"/>
      <c r="X9" s="301" t="s">
        <v>92</v>
      </c>
      <c r="Y9" s="340">
        <f>Z9*1000/460</f>
        <v>6.5217391304347823</v>
      </c>
      <c r="Z9" s="325">
        <v>3</v>
      </c>
      <c r="AA9" s="794"/>
      <c r="AB9" s="176"/>
      <c r="AC9" s="269">
        <f>Y9/100</f>
        <v>6.5217391304347824E-2</v>
      </c>
      <c r="AD9" s="935"/>
      <c r="AE9" s="513" t="s">
        <v>178</v>
      </c>
      <c r="AF9" s="340">
        <f t="shared" si="4"/>
        <v>1.3043478260869565</v>
      </c>
      <c r="AG9" s="271">
        <v>0.6</v>
      </c>
      <c r="AH9" s="697"/>
      <c r="AI9" s="697"/>
      <c r="AJ9" s="269"/>
      <c r="AK9" s="3"/>
      <c r="AL9" s="3"/>
      <c r="AN9" s="792"/>
      <c r="AO9" s="632"/>
      <c r="AP9" s="607"/>
      <c r="AQ9" s="608"/>
      <c r="AR9" s="49"/>
      <c r="AS9" s="83"/>
      <c r="AT9" s="796"/>
      <c r="AU9" s="796"/>
      <c r="AV9" s="120"/>
      <c r="AW9" s="120"/>
      <c r="AX9" s="120"/>
      <c r="AY9" s="111"/>
      <c r="AZ9" s="111"/>
      <c r="BA9" s="111"/>
      <c r="BB9" s="111"/>
      <c r="BC9" s="111"/>
    </row>
    <row r="10" spans="1:62" s="132" customFormat="1" ht="18" customHeight="1">
      <c r="A10" s="1112"/>
      <c r="B10" s="1119"/>
      <c r="C10" s="108"/>
      <c r="D10" s="340"/>
      <c r="E10" s="586"/>
      <c r="F10" s="325"/>
      <c r="G10" s="153"/>
      <c r="H10" s="269"/>
      <c r="I10" s="1068"/>
      <c r="J10" s="510" t="s">
        <v>93</v>
      </c>
      <c r="K10" s="576">
        <v>50</v>
      </c>
      <c r="L10" s="510">
        <v>28</v>
      </c>
      <c r="M10" s="338"/>
      <c r="N10" s="333"/>
      <c r="O10" s="334">
        <f>K10/100</f>
        <v>0.5</v>
      </c>
      <c r="P10" s="924"/>
      <c r="Q10" s="301" t="s">
        <v>163</v>
      </c>
      <c r="R10" s="340">
        <f>S10*1000/460</f>
        <v>1.3043478260869565</v>
      </c>
      <c r="S10" s="325">
        <v>0.6</v>
      </c>
      <c r="T10" s="280"/>
      <c r="U10" s="153"/>
      <c r="V10" s="269"/>
      <c r="W10" s="935"/>
      <c r="X10" s="301" t="s">
        <v>187</v>
      </c>
      <c r="Y10" s="521"/>
      <c r="Z10" s="325" t="s">
        <v>188</v>
      </c>
      <c r="AA10" s="153"/>
      <c r="AB10" s="94"/>
      <c r="AC10" s="269"/>
      <c r="AD10" s="935"/>
      <c r="AE10" s="301"/>
      <c r="AF10" s="340"/>
      <c r="AG10" s="271"/>
      <c r="AH10" s="280"/>
      <c r="AI10" s="153"/>
      <c r="AJ10" s="269"/>
      <c r="AK10" s="3"/>
      <c r="AL10" s="3"/>
      <c r="AN10" s="818"/>
      <c r="AO10" s="608"/>
      <c r="AP10" s="819"/>
      <c r="AQ10" s="820"/>
      <c r="AR10" s="106"/>
      <c r="AS10" s="106"/>
      <c r="AT10" s="106"/>
      <c r="AU10" s="82"/>
      <c r="AV10" s="786"/>
      <c r="AW10" s="786"/>
      <c r="AX10" s="786"/>
      <c r="AY10" s="111"/>
      <c r="AZ10" s="111"/>
      <c r="BA10" s="111"/>
      <c r="BB10" s="111"/>
      <c r="BC10" s="111"/>
    </row>
    <row r="11" spans="1:62" s="132" customFormat="1" ht="18" customHeight="1">
      <c r="A11" s="1112"/>
      <c r="B11" s="1120"/>
      <c r="C11" s="104"/>
      <c r="D11" s="340"/>
      <c r="E11" s="588"/>
      <c r="F11" s="325"/>
      <c r="G11" s="242"/>
      <c r="H11" s="281"/>
      <c r="I11" s="1068"/>
      <c r="J11" s="1161" t="s">
        <v>108</v>
      </c>
      <c r="K11" s="576">
        <f t="shared" si="5"/>
        <v>19.148936170212767</v>
      </c>
      <c r="L11" s="510">
        <v>9</v>
      </c>
      <c r="M11" s="329"/>
      <c r="N11" s="333">
        <f>K11/55</f>
        <v>0.34816247582205034</v>
      </c>
      <c r="O11" s="334"/>
      <c r="P11" s="925"/>
      <c r="Q11" s="301"/>
      <c r="R11" s="340"/>
      <c r="S11" s="325"/>
      <c r="T11" s="280"/>
      <c r="U11" s="153"/>
      <c r="V11" s="269"/>
      <c r="W11" s="936"/>
      <c r="X11" s="301"/>
      <c r="Y11" s="521"/>
      <c r="Z11" s="325"/>
      <c r="AA11" s="153"/>
      <c r="AB11" s="94"/>
      <c r="AC11" s="269"/>
      <c r="AD11" s="936"/>
      <c r="AE11" s="301"/>
      <c r="AF11" s="340"/>
      <c r="AG11" s="271"/>
      <c r="AH11" s="280"/>
      <c r="AI11" s="153"/>
      <c r="AJ11" s="269"/>
      <c r="AK11" s="3"/>
      <c r="AL11" s="601"/>
      <c r="AM11" s="650"/>
      <c r="AN11" s="659"/>
      <c r="AO11" s="607"/>
      <c r="AP11" s="814"/>
      <c r="AQ11" s="632"/>
      <c r="AR11" s="796"/>
      <c r="AS11" s="106"/>
      <c r="AT11" s="106"/>
      <c r="AU11" s="106"/>
      <c r="AV11" s="3"/>
      <c r="AW11" s="3"/>
      <c r="AX11" s="3"/>
      <c r="AY11" s="111"/>
      <c r="AZ11" s="111"/>
      <c r="BA11" s="111"/>
      <c r="BB11" s="111"/>
      <c r="BC11" s="111"/>
    </row>
    <row r="12" spans="1:62" s="132" customFormat="1" ht="18" customHeight="1">
      <c r="A12" s="1121" t="s">
        <v>20</v>
      </c>
      <c r="B12" s="1011" t="s">
        <v>317</v>
      </c>
      <c r="C12" s="821" t="s">
        <v>136</v>
      </c>
      <c r="D12" s="822">
        <v>65</v>
      </c>
      <c r="E12" s="823"/>
      <c r="F12" s="824"/>
      <c r="G12" s="825"/>
      <c r="H12" s="826">
        <f>D12/100</f>
        <v>0.65</v>
      </c>
      <c r="I12" s="1068"/>
      <c r="J12" s="510" t="s">
        <v>78</v>
      </c>
      <c r="K12" s="576">
        <f t="shared" si="5"/>
        <v>12.76595744680851</v>
      </c>
      <c r="L12" s="510">
        <v>6</v>
      </c>
      <c r="M12" s="335"/>
      <c r="N12" s="336"/>
      <c r="O12" s="334">
        <f>K12/100</f>
        <v>0.1276595744680851</v>
      </c>
      <c r="P12" s="1011" t="s">
        <v>314</v>
      </c>
      <c r="Q12" s="821" t="s">
        <v>315</v>
      </c>
      <c r="R12" s="827">
        <v>25</v>
      </c>
      <c r="S12" s="824"/>
      <c r="T12" s="828">
        <f>R12/85</f>
        <v>0.29411764705882354</v>
      </c>
      <c r="U12" s="824"/>
      <c r="V12" s="829"/>
      <c r="W12" s="1129" t="s">
        <v>338</v>
      </c>
      <c r="X12" s="513" t="s">
        <v>111</v>
      </c>
      <c r="Y12" s="340">
        <f t="shared" ref="Y12:Y15" si="6">Z12*1000/451</f>
        <v>26.607538802660756</v>
      </c>
      <c r="Z12" s="790">
        <v>12</v>
      </c>
      <c r="AA12" s="469"/>
      <c r="AB12" s="336"/>
      <c r="AC12" s="334">
        <f>Y12/100</f>
        <v>0.26607538802660757</v>
      </c>
      <c r="AD12" s="1138" t="s">
        <v>235</v>
      </c>
      <c r="AE12" s="702" t="s">
        <v>112</v>
      </c>
      <c r="AF12" s="340">
        <f t="shared" ref="AF12:AF16" si="7">AG12*1000/460</f>
        <v>15.217391304347826</v>
      </c>
      <c r="AG12" s="271">
        <v>7</v>
      </c>
      <c r="AH12" s="236">
        <f>AF12/15</f>
        <v>1.0144927536231885</v>
      </c>
      <c r="AI12" s="138"/>
      <c r="AJ12" s="244"/>
      <c r="AK12" s="3"/>
      <c r="AL12" s="601"/>
      <c r="AM12" s="830"/>
      <c r="AN12" s="608"/>
      <c r="AO12" s="607"/>
      <c r="AP12" s="608"/>
      <c r="AQ12" s="671"/>
      <c r="AR12" s="671"/>
      <c r="AS12" s="670"/>
      <c r="AT12" s="190"/>
      <c r="AU12" s="190"/>
      <c r="AV12" s="662"/>
      <c r="AW12" s="3"/>
      <c r="AX12" s="3"/>
      <c r="AY12" s="111"/>
      <c r="AZ12" s="111"/>
      <c r="BA12" s="111"/>
      <c r="BB12" s="111"/>
      <c r="BC12" s="111"/>
    </row>
    <row r="13" spans="1:62" s="132" customFormat="1" ht="18" customHeight="1">
      <c r="A13" s="1112"/>
      <c r="B13" s="1012"/>
      <c r="C13" s="821" t="s">
        <v>118</v>
      </c>
      <c r="D13" s="822">
        <v>28</v>
      </c>
      <c r="E13" s="823"/>
      <c r="F13" s="831"/>
      <c r="G13" s="825">
        <f>D13*0.8/35</f>
        <v>0.64</v>
      </c>
      <c r="H13" s="826"/>
      <c r="I13" s="1068"/>
      <c r="J13" s="510" t="s">
        <v>135</v>
      </c>
      <c r="K13" s="576">
        <f t="shared" si="5"/>
        <v>4.2553191489361701</v>
      </c>
      <c r="L13" s="510">
        <v>2</v>
      </c>
      <c r="M13" s="335"/>
      <c r="N13" s="336"/>
      <c r="O13" s="334">
        <f>K13/100</f>
        <v>4.2553191489361701E-2</v>
      </c>
      <c r="P13" s="1012"/>
      <c r="Q13" s="821" t="s">
        <v>316</v>
      </c>
      <c r="R13" s="827">
        <v>5</v>
      </c>
      <c r="S13" s="824"/>
      <c r="T13" s="832"/>
      <c r="U13" s="824"/>
      <c r="V13" s="829">
        <f>R13/100</f>
        <v>0.05</v>
      </c>
      <c r="W13" s="1130"/>
      <c r="X13" s="513" t="s">
        <v>98</v>
      </c>
      <c r="Y13" s="340">
        <f t="shared" si="6"/>
        <v>26.607538802660756</v>
      </c>
      <c r="Z13" s="790">
        <v>12</v>
      </c>
      <c r="AA13" s="472"/>
      <c r="AB13" s="333">
        <f>Y13/55</f>
        <v>0.4837734327756501</v>
      </c>
      <c r="AC13" s="334"/>
      <c r="AD13" s="1139"/>
      <c r="AE13" s="702" t="s">
        <v>92</v>
      </c>
      <c r="AF13" s="340">
        <f t="shared" si="7"/>
        <v>8.695652173913043</v>
      </c>
      <c r="AG13" s="271">
        <v>4</v>
      </c>
      <c r="AH13" s="138"/>
      <c r="AI13" s="138"/>
      <c r="AJ13" s="244">
        <f>AF13/100</f>
        <v>8.6956521739130432E-2</v>
      </c>
      <c r="AK13" s="3"/>
      <c r="AL13" s="601"/>
      <c r="AM13" s="830"/>
      <c r="AN13" s="608"/>
      <c r="AO13" s="607"/>
      <c r="AP13" s="608"/>
      <c r="AQ13" s="672"/>
      <c r="AR13" s="670"/>
      <c r="AS13" s="671"/>
      <c r="AT13" s="190"/>
      <c r="AU13" s="190"/>
      <c r="AV13" s="662"/>
      <c r="AW13" s="3"/>
      <c r="AX13" s="3"/>
      <c r="AY13" s="111"/>
      <c r="AZ13" s="111"/>
      <c r="BA13" s="111"/>
      <c r="BB13" s="111"/>
      <c r="BC13" s="111"/>
    </row>
    <row r="14" spans="1:62" s="132" customFormat="1" ht="18" customHeight="1">
      <c r="A14" s="1112"/>
      <c r="B14" s="1012"/>
      <c r="C14" s="821" t="s">
        <v>144</v>
      </c>
      <c r="D14" s="833" t="s">
        <v>173</v>
      </c>
      <c r="E14" s="834"/>
      <c r="F14" s="824"/>
      <c r="G14" s="825"/>
      <c r="H14" s="826"/>
      <c r="I14" s="1068"/>
      <c r="J14" s="510" t="s">
        <v>162</v>
      </c>
      <c r="K14" s="582">
        <f t="shared" si="5"/>
        <v>2.1276595744680851</v>
      </c>
      <c r="L14" s="835">
        <v>1</v>
      </c>
      <c r="M14" s="335"/>
      <c r="N14" s="336"/>
      <c r="O14" s="334">
        <f>K14/100</f>
        <v>2.1276595744680851E-2</v>
      </c>
      <c r="P14" s="1012"/>
      <c r="Q14" s="821" t="s">
        <v>98</v>
      </c>
      <c r="R14" s="822">
        <v>40</v>
      </c>
      <c r="S14" s="824"/>
      <c r="T14" s="836"/>
      <c r="U14" s="824">
        <f>R14/55</f>
        <v>0.72727272727272729</v>
      </c>
      <c r="V14" s="837"/>
      <c r="W14" s="1130"/>
      <c r="X14" s="513" t="s">
        <v>94</v>
      </c>
      <c r="Y14" s="340">
        <v>40</v>
      </c>
      <c r="Z14" s="790" t="s">
        <v>191</v>
      </c>
      <c r="AA14" s="472"/>
      <c r="AB14" s="333">
        <f>Y14/140</f>
        <v>0.2857142857142857</v>
      </c>
      <c r="AC14" s="334"/>
      <c r="AD14" s="1139"/>
      <c r="AE14" s="702" t="s">
        <v>121</v>
      </c>
      <c r="AF14" s="340">
        <f t="shared" si="7"/>
        <v>2.1739130434782608</v>
      </c>
      <c r="AG14" s="271">
        <v>1</v>
      </c>
      <c r="AH14" s="236"/>
      <c r="AI14" s="138"/>
      <c r="AJ14" s="244">
        <f>AF14/100</f>
        <v>2.1739130434782608E-2</v>
      </c>
      <c r="AK14" s="3"/>
      <c r="AL14" s="601"/>
      <c r="AM14" s="830"/>
      <c r="AN14" s="608"/>
      <c r="AO14" s="607"/>
      <c r="AP14" s="632"/>
      <c r="AQ14" s="672"/>
      <c r="AR14" s="671"/>
      <c r="AS14" s="670"/>
      <c r="AT14" s="190"/>
      <c r="AU14" s="190"/>
      <c r="AV14" s="662"/>
      <c r="AW14" s="3"/>
      <c r="AX14" s="3"/>
      <c r="AY14" s="111"/>
      <c r="AZ14" s="111"/>
      <c r="BA14" s="111"/>
      <c r="BB14" s="111"/>
      <c r="BC14" s="111"/>
    </row>
    <row r="15" spans="1:62" s="132" customFormat="1" ht="18" customHeight="1">
      <c r="A15" s="1112"/>
      <c r="B15" s="1012"/>
      <c r="C15" s="301"/>
      <c r="D15" s="340"/>
      <c r="E15" s="574"/>
      <c r="F15" s="580"/>
      <c r="G15" s="282"/>
      <c r="H15" s="269"/>
      <c r="I15" s="1068"/>
      <c r="J15" s="510" t="s">
        <v>85</v>
      </c>
      <c r="K15" s="576">
        <f t="shared" si="5"/>
        <v>8.5106382978723403</v>
      </c>
      <c r="L15" s="510">
        <v>4</v>
      </c>
      <c r="M15" s="338"/>
      <c r="N15" s="342"/>
      <c r="O15" s="334">
        <f>K15/100</f>
        <v>8.5106382978723402E-2</v>
      </c>
      <c r="P15" s="1012"/>
      <c r="Q15" s="821" t="s">
        <v>78</v>
      </c>
      <c r="R15" s="822">
        <v>20</v>
      </c>
      <c r="S15" s="824"/>
      <c r="T15" s="832"/>
      <c r="U15" s="824"/>
      <c r="V15" s="829">
        <f>R15/100</f>
        <v>0.2</v>
      </c>
      <c r="W15" s="1130"/>
      <c r="X15" s="513" t="s">
        <v>162</v>
      </c>
      <c r="Y15" s="340">
        <f t="shared" si="6"/>
        <v>1.3303769401330376</v>
      </c>
      <c r="Z15" s="790">
        <v>0.6</v>
      </c>
      <c r="AA15" s="469"/>
      <c r="AB15" s="336"/>
      <c r="AC15" s="334">
        <f>Y15/100</f>
        <v>1.3303769401330377E-2</v>
      </c>
      <c r="AD15" s="1139"/>
      <c r="AE15" s="793" t="s">
        <v>93</v>
      </c>
      <c r="AF15" s="340">
        <f t="shared" si="7"/>
        <v>39.130434782608695</v>
      </c>
      <c r="AG15" s="271">
        <v>18</v>
      </c>
      <c r="AH15" s="236"/>
      <c r="AI15" s="138"/>
      <c r="AJ15" s="244">
        <f>AF15/100</f>
        <v>0.39130434782608697</v>
      </c>
      <c r="AK15" s="3"/>
      <c r="AL15" s="601"/>
      <c r="AM15" s="830"/>
      <c r="AN15" s="608"/>
      <c r="AO15" s="607"/>
      <c r="AP15" s="608"/>
      <c r="AQ15" s="211"/>
      <c r="AR15" s="673"/>
      <c r="AS15" s="673"/>
      <c r="AT15" s="190"/>
      <c r="AU15" s="190"/>
      <c r="AV15" s="662"/>
      <c r="AW15" s="3"/>
      <c r="AX15" s="3"/>
      <c r="AY15" s="111"/>
      <c r="AZ15" s="111"/>
      <c r="BA15" s="111"/>
      <c r="BB15" s="111"/>
      <c r="BC15" s="111"/>
    </row>
    <row r="16" spans="1:62" s="132" customFormat="1" ht="18" customHeight="1">
      <c r="A16" s="1112"/>
      <c r="B16" s="1013"/>
      <c r="C16" s="104"/>
      <c r="D16" s="572"/>
      <c r="E16" s="587"/>
      <c r="F16" s="526"/>
      <c r="G16" s="241"/>
      <c r="H16" s="429"/>
      <c r="I16" s="1069"/>
      <c r="J16" s="676"/>
      <c r="K16" s="676"/>
      <c r="L16" s="676"/>
      <c r="M16" s="338"/>
      <c r="N16" s="342"/>
      <c r="O16" s="343"/>
      <c r="P16" s="1013"/>
      <c r="Q16" s="838"/>
      <c r="R16" s="839"/>
      <c r="S16" s="824"/>
      <c r="T16" s="836"/>
      <c r="U16" s="840"/>
      <c r="V16" s="829"/>
      <c r="W16" s="1131"/>
      <c r="X16" s="513"/>
      <c r="Y16" s="340"/>
      <c r="Z16" s="790"/>
      <c r="AA16" s="472"/>
      <c r="AB16" s="342"/>
      <c r="AC16" s="343"/>
      <c r="AD16" s="1140"/>
      <c r="AE16" s="793" t="s">
        <v>231</v>
      </c>
      <c r="AF16" s="340">
        <f t="shared" si="7"/>
        <v>19.565217391304348</v>
      </c>
      <c r="AG16" s="271">
        <v>9</v>
      </c>
      <c r="AH16" s="697"/>
      <c r="AI16" s="697">
        <f>AF16/35</f>
        <v>0.55900621118012417</v>
      </c>
      <c r="AJ16" s="841"/>
      <c r="AK16" s="3"/>
      <c r="AL16" s="3"/>
      <c r="AM16" s="830"/>
      <c r="AN16" s="632"/>
      <c r="AO16" s="680"/>
      <c r="AP16" s="608"/>
      <c r="AQ16" s="211"/>
      <c r="AR16" s="211"/>
      <c r="AS16" s="211"/>
      <c r="AT16" s="190"/>
      <c r="AU16" s="190"/>
      <c r="AV16" s="662"/>
      <c r="AW16" s="3"/>
      <c r="AX16" s="3"/>
      <c r="AY16" s="111"/>
      <c r="AZ16" s="111"/>
      <c r="BA16" s="111"/>
      <c r="BB16" s="111"/>
      <c r="BC16" s="111"/>
    </row>
    <row r="17" spans="1:55" ht="18" customHeight="1">
      <c r="A17" s="1007" t="s">
        <v>30</v>
      </c>
      <c r="B17" s="928" t="s">
        <v>194</v>
      </c>
      <c r="C17" s="93" t="s">
        <v>69</v>
      </c>
      <c r="D17" s="340">
        <f>E17*1000/451</f>
        <v>75.388026607538805</v>
      </c>
      <c r="E17" s="337">
        <v>34</v>
      </c>
      <c r="F17" s="298"/>
      <c r="G17" s="173"/>
      <c r="H17" s="269">
        <f>D17/100</f>
        <v>0.75388026607538805</v>
      </c>
      <c r="I17" s="923" t="s">
        <v>318</v>
      </c>
      <c r="J17" s="68" t="s">
        <v>190</v>
      </c>
      <c r="K17" s="340">
        <v>85</v>
      </c>
      <c r="L17" s="340"/>
      <c r="M17" s="437"/>
      <c r="N17" s="58">
        <f>K17/55</f>
        <v>1.5454545454545454</v>
      </c>
      <c r="O17" s="281"/>
      <c r="P17" s="928" t="s">
        <v>194</v>
      </c>
      <c r="Q17" s="93" t="s">
        <v>69</v>
      </c>
      <c r="R17" s="340">
        <f>S17*1000/451</f>
        <v>75.388026607538805</v>
      </c>
      <c r="S17" s="337">
        <v>34</v>
      </c>
      <c r="T17" s="437"/>
      <c r="U17" s="58"/>
      <c r="V17" s="533">
        <f>R17/100</f>
        <v>0.75388026607538805</v>
      </c>
      <c r="W17" s="928" t="s">
        <v>194</v>
      </c>
      <c r="X17" s="93" t="s">
        <v>69</v>
      </c>
      <c r="Y17" s="340">
        <f>Z17*1000/451</f>
        <v>75.388026607538805</v>
      </c>
      <c r="Z17" s="337">
        <v>34</v>
      </c>
      <c r="AA17" s="228"/>
      <c r="AB17" s="138"/>
      <c r="AC17" s="269">
        <f>Y17/100</f>
        <v>0.75388026607538805</v>
      </c>
      <c r="AD17" s="928" t="s">
        <v>194</v>
      </c>
      <c r="AE17" s="93" t="s">
        <v>69</v>
      </c>
      <c r="AF17" s="340">
        <f>AG17*1000/451</f>
        <v>75.388026607538805</v>
      </c>
      <c r="AG17" s="271">
        <v>34</v>
      </c>
      <c r="AH17" s="280"/>
      <c r="AI17" s="173"/>
      <c r="AJ17" s="269">
        <f>AF17/100</f>
        <v>0.75388026607538805</v>
      </c>
      <c r="AN17" s="650"/>
      <c r="AO17" s="651"/>
      <c r="AP17" s="607"/>
      <c r="AQ17" s="814"/>
      <c r="AR17" s="106"/>
      <c r="AS17" s="106"/>
      <c r="AT17" s="106"/>
      <c r="AU17" s="106"/>
      <c r="AY17" s="771"/>
      <c r="AZ17" s="771"/>
      <c r="BA17" s="771"/>
      <c r="BB17" s="771"/>
      <c r="BC17" s="771"/>
    </row>
    <row r="18" spans="1:55" ht="18" customHeight="1">
      <c r="A18" s="1008"/>
      <c r="B18" s="929"/>
      <c r="C18" s="473"/>
      <c r="D18" s="340"/>
      <c r="E18" s="337"/>
      <c r="F18" s="438"/>
      <c r="G18" s="241"/>
      <c r="H18" s="270"/>
      <c r="I18" s="924"/>
      <c r="J18" s="301"/>
      <c r="K18" s="325"/>
      <c r="L18" s="325"/>
      <c r="M18" s="437"/>
      <c r="N18" s="141"/>
      <c r="O18" s="274"/>
      <c r="P18" s="929"/>
      <c r="Q18" s="473"/>
      <c r="R18" s="340"/>
      <c r="S18" s="337"/>
      <c r="T18" s="437"/>
      <c r="U18" s="257">
        <f>R18/35</f>
        <v>0</v>
      </c>
      <c r="V18" s="141"/>
      <c r="W18" s="929"/>
      <c r="X18" s="473"/>
      <c r="Y18" s="340"/>
      <c r="Z18" s="337"/>
      <c r="AA18" s="228"/>
      <c r="AB18" s="138"/>
      <c r="AC18" s="269"/>
      <c r="AD18" s="929"/>
      <c r="AE18" s="473"/>
      <c r="AF18" s="340"/>
      <c r="AG18" s="271"/>
      <c r="AH18" s="280"/>
      <c r="AI18" s="173"/>
      <c r="AJ18" s="270"/>
      <c r="AN18" s="650"/>
      <c r="AO18" s="652"/>
      <c r="AP18" s="607"/>
      <c r="AQ18" s="814"/>
      <c r="AR18" s="106"/>
      <c r="AS18" s="106"/>
      <c r="AT18" s="106"/>
      <c r="AU18" s="106"/>
      <c r="AY18" s="771"/>
      <c r="AZ18" s="771"/>
      <c r="BA18" s="771"/>
      <c r="BB18" s="771"/>
      <c r="BC18" s="771"/>
    </row>
    <row r="19" spans="1:55" ht="18" customHeight="1">
      <c r="A19" s="1008"/>
      <c r="B19" s="929"/>
      <c r="C19" s="473"/>
      <c r="D19" s="340"/>
      <c r="E19" s="337"/>
      <c r="F19" s="438"/>
      <c r="G19" s="173"/>
      <c r="H19" s="270"/>
      <c r="I19" s="924"/>
      <c r="J19" s="301"/>
      <c r="K19" s="325"/>
      <c r="L19" s="325"/>
      <c r="M19" s="437"/>
      <c r="N19" s="141"/>
      <c r="O19" s="274"/>
      <c r="P19" s="929"/>
      <c r="Q19" s="473"/>
      <c r="R19" s="340"/>
      <c r="S19" s="337"/>
      <c r="T19" s="437"/>
      <c r="U19" s="141"/>
      <c r="V19" s="141"/>
      <c r="W19" s="929"/>
      <c r="X19" s="473"/>
      <c r="Y19" s="340"/>
      <c r="Z19" s="337"/>
      <c r="AA19" s="228"/>
      <c r="AB19" s="88"/>
      <c r="AC19" s="270"/>
      <c r="AD19" s="929"/>
      <c r="AE19" s="473"/>
      <c r="AF19" s="340"/>
      <c r="AG19" s="271"/>
      <c r="AH19" s="280"/>
      <c r="AI19" s="94"/>
      <c r="AJ19" s="270"/>
      <c r="AN19" s="650"/>
      <c r="AO19" s="652"/>
      <c r="AP19" s="156"/>
      <c r="AQ19" s="814"/>
      <c r="AR19" s="106"/>
      <c r="AS19" s="106"/>
      <c r="AT19" s="106"/>
      <c r="AU19" s="106"/>
      <c r="AY19" s="771"/>
      <c r="AZ19" s="771"/>
      <c r="BA19" s="771"/>
      <c r="BB19" s="771"/>
      <c r="BC19" s="771"/>
    </row>
    <row r="20" spans="1:55" ht="18" customHeight="1">
      <c r="A20" s="1008"/>
      <c r="B20" s="929"/>
      <c r="C20" s="477"/>
      <c r="D20" s="340"/>
      <c r="E20" s="337"/>
      <c r="F20" s="438"/>
      <c r="G20" s="173"/>
      <c r="H20" s="270"/>
      <c r="I20" s="924"/>
      <c r="J20" s="301"/>
      <c r="K20" s="325"/>
      <c r="L20" s="325"/>
      <c r="M20" s="437"/>
      <c r="N20" s="141"/>
      <c r="O20" s="274"/>
      <c r="P20" s="929"/>
      <c r="Q20" s="477"/>
      <c r="R20" s="340"/>
      <c r="S20" s="337"/>
      <c r="T20" s="437"/>
      <c r="U20" s="141"/>
      <c r="V20" s="141"/>
      <c r="W20" s="929"/>
      <c r="X20" s="477"/>
      <c r="Y20" s="340"/>
      <c r="Z20" s="337"/>
      <c r="AA20" s="228"/>
      <c r="AB20" s="138"/>
      <c r="AC20" s="270"/>
      <c r="AD20" s="929"/>
      <c r="AE20" s="477"/>
      <c r="AF20" s="340"/>
      <c r="AG20" s="271"/>
      <c r="AH20" s="280"/>
      <c r="AI20" s="173"/>
      <c r="AJ20" s="270"/>
      <c r="AN20" s="792"/>
      <c r="AO20" s="608"/>
      <c r="AP20" s="607"/>
      <c r="AQ20" s="608"/>
      <c r="AR20" s="786"/>
      <c r="AS20" s="149"/>
      <c r="AT20" s="796"/>
      <c r="AU20" s="106"/>
      <c r="AY20" s="771"/>
      <c r="AZ20" s="771"/>
      <c r="BA20" s="771"/>
      <c r="BB20" s="771"/>
      <c r="BC20" s="771"/>
    </row>
    <row r="21" spans="1:55" ht="18" customHeight="1">
      <c r="A21" s="1009"/>
      <c r="B21" s="930"/>
      <c r="C21" s="477"/>
      <c r="D21" s="93"/>
      <c r="E21" s="337"/>
      <c r="F21" s="438"/>
      <c r="G21" s="173"/>
      <c r="H21" s="270"/>
      <c r="I21" s="925"/>
      <c r="J21" s="301"/>
      <c r="K21" s="325"/>
      <c r="L21" s="325"/>
      <c r="M21" s="437"/>
      <c r="N21" s="141"/>
      <c r="O21" s="274"/>
      <c r="P21" s="930"/>
      <c r="Q21" s="477"/>
      <c r="R21" s="93"/>
      <c r="S21" s="337"/>
      <c r="T21" s="437"/>
      <c r="U21" s="141"/>
      <c r="V21" s="141"/>
      <c r="W21" s="930"/>
      <c r="X21" s="477"/>
      <c r="Y21" s="93"/>
      <c r="Z21" s="337"/>
      <c r="AA21" s="228"/>
      <c r="AB21" s="138"/>
      <c r="AC21" s="270"/>
      <c r="AD21" s="930"/>
      <c r="AE21" s="477"/>
      <c r="AF21" s="93"/>
      <c r="AG21" s="271"/>
      <c r="AH21" s="280"/>
      <c r="AI21" s="173"/>
      <c r="AJ21" s="270"/>
      <c r="AN21" s="792"/>
      <c r="AO21" s="608"/>
      <c r="AP21" s="607"/>
      <c r="AQ21" s="608"/>
      <c r="AR21" s="149"/>
      <c r="AS21" s="786"/>
      <c r="AT21" s="796"/>
      <c r="AU21" s="106"/>
      <c r="AY21" s="771"/>
      <c r="AZ21" s="771"/>
      <c r="BA21" s="771"/>
      <c r="BB21" s="771"/>
      <c r="BC21" s="771"/>
    </row>
    <row r="22" spans="1:55" ht="18" customHeight="1">
      <c r="A22" s="1122" t="s">
        <v>21</v>
      </c>
      <c r="B22" s="1109" t="s">
        <v>207</v>
      </c>
      <c r="C22" s="292" t="s">
        <v>215</v>
      </c>
      <c r="D22" s="906">
        <f>E22*1000/451</f>
        <v>33.259423503325941</v>
      </c>
      <c r="E22" s="444">
        <v>15</v>
      </c>
      <c r="F22" s="239"/>
      <c r="G22" s="295"/>
      <c r="H22" s="655">
        <f>D22/100</f>
        <v>0.33259423503325941</v>
      </c>
      <c r="I22" s="1106" t="s">
        <v>206</v>
      </c>
      <c r="J22" s="510" t="s">
        <v>179</v>
      </c>
      <c r="K22" s="582">
        <f>L22*1000/460</f>
        <v>32.608695652173914</v>
      </c>
      <c r="L22" s="325">
        <v>15</v>
      </c>
      <c r="M22" s="228"/>
      <c r="N22" s="138"/>
      <c r="O22" s="269">
        <f>K22/100</f>
        <v>0.32608695652173914</v>
      </c>
      <c r="P22" s="917" t="s">
        <v>152</v>
      </c>
      <c r="Q22" s="842" t="s">
        <v>94</v>
      </c>
      <c r="R22" s="1163">
        <v>25</v>
      </c>
      <c r="S22" s="325"/>
      <c r="T22" s="280"/>
      <c r="U22" s="153">
        <f>R22/140</f>
        <v>0.17857142857142858</v>
      </c>
      <c r="V22" s="269"/>
      <c r="W22" s="923" t="s">
        <v>363</v>
      </c>
      <c r="X22" s="842" t="s">
        <v>136</v>
      </c>
      <c r="Y22" s="843">
        <v>30</v>
      </c>
      <c r="Z22" s="325"/>
      <c r="AA22" s="326"/>
      <c r="AB22" s="344"/>
      <c r="AC22" s="334">
        <f>Y22/100</f>
        <v>0.3</v>
      </c>
      <c r="AD22" s="1141" t="s">
        <v>319</v>
      </c>
      <c r="AE22" s="844" t="s">
        <v>102</v>
      </c>
      <c r="AF22" s="845">
        <v>10</v>
      </c>
      <c r="AG22" s="846"/>
      <c r="AH22" s="847">
        <f>AF22/85</f>
        <v>0.11764705882352941</v>
      </c>
      <c r="AI22" s="848"/>
      <c r="AJ22" s="849"/>
      <c r="AN22" s="792"/>
      <c r="AO22" s="608"/>
      <c r="AP22" s="607"/>
      <c r="AQ22" s="608"/>
      <c r="AR22" s="786"/>
      <c r="AS22" s="149"/>
      <c r="AT22" s="796"/>
      <c r="AU22" s="106"/>
      <c r="AY22" s="771"/>
      <c r="AZ22" s="771"/>
      <c r="BA22" s="771"/>
      <c r="BB22" s="771"/>
      <c r="BC22" s="771"/>
    </row>
    <row r="23" spans="1:55" ht="18" customHeight="1">
      <c r="A23" s="1122"/>
      <c r="B23" s="1110"/>
      <c r="C23" s="104" t="s">
        <v>216</v>
      </c>
      <c r="D23" s="340">
        <f>E23*1000/451</f>
        <v>13.303769401330378</v>
      </c>
      <c r="E23" s="444">
        <v>6</v>
      </c>
      <c r="F23" s="141"/>
      <c r="G23" s="239">
        <f>D23*0.65/35</f>
        <v>0.24707000316756417</v>
      </c>
      <c r="H23" s="196"/>
      <c r="I23" s="1107"/>
      <c r="J23" s="1161" t="s">
        <v>113</v>
      </c>
      <c r="K23" s="582">
        <f>L23*1000/460</f>
        <v>13.043478260869565</v>
      </c>
      <c r="L23" s="325">
        <v>6</v>
      </c>
      <c r="M23" s="594">
        <f>K23/70</f>
        <v>0.18633540372670807</v>
      </c>
      <c r="N23" s="138"/>
      <c r="O23" s="270"/>
      <c r="P23" s="918"/>
      <c r="Q23" s="510" t="s">
        <v>151</v>
      </c>
      <c r="R23" s="576">
        <v>1</v>
      </c>
      <c r="S23" s="325"/>
      <c r="T23" s="283"/>
      <c r="U23" s="173"/>
      <c r="V23" s="269"/>
      <c r="W23" s="924"/>
      <c r="X23" s="907" t="s">
        <v>362</v>
      </c>
      <c r="Y23" s="582">
        <v>15</v>
      </c>
      <c r="Z23" s="325"/>
      <c r="AA23" s="326"/>
      <c r="AB23" s="334">
        <f>Y23*0.65/35</f>
        <v>0.27857142857142858</v>
      </c>
      <c r="AC23" s="334"/>
      <c r="AD23" s="1142"/>
      <c r="AE23" s="831" t="s">
        <v>78</v>
      </c>
      <c r="AF23" s="845">
        <v>10</v>
      </c>
      <c r="AG23" s="824"/>
      <c r="AH23" s="847"/>
      <c r="AI23" s="850"/>
      <c r="AJ23" s="851">
        <f>AF23/100</f>
        <v>0.1</v>
      </c>
      <c r="AN23" s="792"/>
      <c r="AO23" s="647"/>
      <c r="AP23" s="852"/>
      <c r="AQ23" s="649"/>
      <c r="AR23" s="149"/>
      <c r="AS23" s="771"/>
      <c r="AT23" s="796"/>
      <c r="AU23" s="106"/>
      <c r="AY23" s="771"/>
      <c r="AZ23" s="771"/>
      <c r="BA23" s="771"/>
      <c r="BB23" s="771"/>
      <c r="BC23" s="771"/>
    </row>
    <row r="24" spans="1:55" ht="18" customHeight="1">
      <c r="A24" s="1122"/>
      <c r="B24" s="1110"/>
      <c r="C24" s="104" t="s">
        <v>217</v>
      </c>
      <c r="D24" s="444" t="s">
        <v>173</v>
      </c>
      <c r="E24" s="444" t="s">
        <v>173</v>
      </c>
      <c r="F24" s="141"/>
      <c r="G24" s="295"/>
      <c r="H24" s="655"/>
      <c r="I24" s="1107"/>
      <c r="J24" s="510" t="s">
        <v>114</v>
      </c>
      <c r="K24" s="582"/>
      <c r="L24" s="325" t="s">
        <v>183</v>
      </c>
      <c r="M24" s="228"/>
      <c r="N24" s="138"/>
      <c r="O24" s="270"/>
      <c r="P24" s="918"/>
      <c r="Q24" s="510" t="s">
        <v>361</v>
      </c>
      <c r="R24" s="576">
        <v>20</v>
      </c>
      <c r="S24" s="325"/>
      <c r="T24" s="283"/>
      <c r="U24" s="173"/>
      <c r="V24" s="270">
        <f>R24/100</f>
        <v>0.2</v>
      </c>
      <c r="W24" s="924"/>
      <c r="X24" s="510" t="s">
        <v>121</v>
      </c>
      <c r="Y24" s="576">
        <v>1.2875536480686696</v>
      </c>
      <c r="Z24" s="325"/>
      <c r="AA24" s="341"/>
      <c r="AB24" s="344"/>
      <c r="AC24" s="334">
        <f>Y24/100</f>
        <v>1.2875536480686695E-2</v>
      </c>
      <c r="AD24" s="1142"/>
      <c r="AE24" s="831" t="s">
        <v>91</v>
      </c>
      <c r="AF24" s="845">
        <v>15</v>
      </c>
      <c r="AG24" s="824"/>
      <c r="AH24" s="853">
        <f>AF24/90</f>
        <v>0.16666666666666666</v>
      </c>
      <c r="AI24" s="848"/>
      <c r="AJ24" s="849"/>
      <c r="AN24" s="792"/>
      <c r="AO24" s="647"/>
      <c r="AP24" s="649"/>
      <c r="AQ24" s="649"/>
      <c r="AR24" s="771"/>
      <c r="AS24" s="771"/>
      <c r="AT24" s="796"/>
      <c r="AU24" s="106"/>
      <c r="AY24" s="771"/>
      <c r="AZ24" s="771"/>
      <c r="BA24" s="771"/>
      <c r="BB24" s="771"/>
      <c r="BC24" s="771"/>
    </row>
    <row r="25" spans="1:55" ht="18" customHeight="1">
      <c r="A25" s="1122"/>
      <c r="B25" s="1110"/>
      <c r="C25" s="104"/>
      <c r="D25" s="104"/>
      <c r="E25" s="87"/>
      <c r="F25" s="141"/>
      <c r="G25" s="141"/>
      <c r="H25" s="655"/>
      <c r="I25" s="1107"/>
      <c r="J25" s="510" t="s">
        <v>121</v>
      </c>
      <c r="K25" s="576">
        <f>L25*1000/460</f>
        <v>1.3043478260869565</v>
      </c>
      <c r="L25" s="325">
        <v>0.6</v>
      </c>
      <c r="M25" s="228"/>
      <c r="N25" s="138"/>
      <c r="O25" s="269">
        <f>K25/100</f>
        <v>1.3043478260869566E-2</v>
      </c>
      <c r="P25" s="918"/>
      <c r="Q25" s="528" t="s">
        <v>162</v>
      </c>
      <c r="R25" s="854">
        <v>1.3043478260869565</v>
      </c>
      <c r="S25" s="526"/>
      <c r="T25" s="283"/>
      <c r="U25" s="173"/>
      <c r="V25" s="270"/>
      <c r="W25" s="924"/>
      <c r="X25" s="510"/>
      <c r="Y25" s="576"/>
      <c r="Z25" s="325"/>
      <c r="AA25" s="341"/>
      <c r="AB25" s="344"/>
      <c r="AC25" s="334"/>
      <c r="AD25" s="1142"/>
      <c r="AE25" s="831" t="s">
        <v>98</v>
      </c>
      <c r="AF25" s="845">
        <v>12</v>
      </c>
      <c r="AG25" s="824"/>
      <c r="AH25" s="847"/>
      <c r="AI25" s="855">
        <f>AF25/55</f>
        <v>0.21818181818181817</v>
      </c>
      <c r="AJ25" s="849"/>
      <c r="AU25" s="106"/>
      <c r="AY25" s="771"/>
      <c r="AZ25" s="771"/>
      <c r="BA25" s="771"/>
      <c r="BB25" s="771"/>
      <c r="BC25" s="771"/>
    </row>
    <row r="26" spans="1:55" ht="18" customHeight="1">
      <c r="A26" s="1122"/>
      <c r="B26" s="1111"/>
      <c r="C26" s="104"/>
      <c r="D26" s="175"/>
      <c r="E26" s="87"/>
      <c r="F26" s="141"/>
      <c r="G26" s="141"/>
      <c r="H26" s="300"/>
      <c r="I26" s="1108"/>
      <c r="J26" s="510"/>
      <c r="K26" s="510"/>
      <c r="L26" s="325"/>
      <c r="M26" s="228"/>
      <c r="N26" s="138"/>
      <c r="O26" s="270"/>
      <c r="P26" s="919"/>
      <c r="Q26" s="528"/>
      <c r="R26" s="526"/>
      <c r="S26" s="526"/>
      <c r="T26" s="283"/>
      <c r="U26" s="173"/>
      <c r="V26" s="270"/>
      <c r="W26" s="925"/>
      <c r="X26" s="510"/>
      <c r="Y26" s="510"/>
      <c r="Z26" s="325"/>
      <c r="AA26" s="341"/>
      <c r="AB26" s="344"/>
      <c r="AC26" s="345"/>
      <c r="AD26" s="1143"/>
      <c r="AE26" s="831" t="s">
        <v>186</v>
      </c>
      <c r="AF26" s="856" t="s">
        <v>173</v>
      </c>
      <c r="AG26" s="824"/>
      <c r="AH26" s="847"/>
      <c r="AI26" s="848"/>
      <c r="AJ26" s="848"/>
      <c r="AL26" s="771"/>
      <c r="AP26" s="49"/>
      <c r="AQ26" s="83"/>
      <c r="AR26" s="106"/>
      <c r="AS26" s="106"/>
      <c r="AT26" s="106"/>
      <c r="AU26" s="106"/>
      <c r="AY26" s="771"/>
      <c r="AZ26" s="771"/>
      <c r="BA26" s="771"/>
      <c r="BB26" s="771"/>
      <c r="BC26" s="771"/>
    </row>
    <row r="27" spans="1:55" s="103" customFormat="1" ht="18" customHeight="1">
      <c r="A27" s="161" t="s">
        <v>38</v>
      </c>
      <c r="B27" s="795" t="s">
        <v>8</v>
      </c>
      <c r="C27" s="292"/>
      <c r="D27" s="82"/>
      <c r="E27" s="60"/>
      <c r="F27" s="60"/>
      <c r="G27" s="279"/>
      <c r="H27" s="272"/>
      <c r="I27" s="119" t="s">
        <v>28</v>
      </c>
      <c r="J27" s="292" t="s">
        <v>28</v>
      </c>
      <c r="K27" s="82">
        <v>120</v>
      </c>
      <c r="L27" s="438"/>
      <c r="M27" s="382"/>
      <c r="N27" s="139"/>
      <c r="O27" s="272"/>
      <c r="P27" s="119" t="s">
        <v>8</v>
      </c>
      <c r="Q27" s="530"/>
      <c r="R27" s="82"/>
      <c r="S27" s="531"/>
      <c r="T27" s="382"/>
      <c r="U27" s="139"/>
      <c r="V27" s="139"/>
      <c r="W27" s="119" t="s">
        <v>8</v>
      </c>
      <c r="X27" s="292"/>
      <c r="Y27" s="107"/>
      <c r="Z27" s="283"/>
      <c r="AA27" s="382"/>
      <c r="AB27" s="139"/>
      <c r="AC27" s="272"/>
      <c r="AD27" s="119" t="s">
        <v>28</v>
      </c>
      <c r="AE27" s="78"/>
      <c r="AF27" s="60"/>
      <c r="AG27" s="271"/>
      <c r="AH27" s="283"/>
      <c r="AI27" s="382"/>
      <c r="AJ27" s="272"/>
      <c r="AK27" s="106"/>
      <c r="AL27" s="106"/>
      <c r="AM27" s="601"/>
      <c r="AN27" s="796"/>
      <c r="AO27" s="796"/>
      <c r="AP27" s="82"/>
      <c r="AQ27" s="106"/>
      <c r="AR27" s="106"/>
      <c r="AS27" s="106"/>
      <c r="AT27" s="106"/>
      <c r="AU27" s="106"/>
    </row>
    <row r="28" spans="1:55" ht="18" customHeight="1" thickBot="1">
      <c r="A28" s="6" t="s">
        <v>9</v>
      </c>
      <c r="B28" s="254" t="s">
        <v>0</v>
      </c>
      <c r="C28" s="857"/>
      <c r="D28" s="45"/>
      <c r="E28" s="70"/>
      <c r="F28" s="70"/>
      <c r="G28" s="279"/>
      <c r="H28" s="273"/>
      <c r="I28" s="69" t="s">
        <v>0</v>
      </c>
      <c r="J28" s="795" t="s">
        <v>73</v>
      </c>
      <c r="K28" s="461" t="s">
        <v>198</v>
      </c>
      <c r="L28" s="439"/>
      <c r="M28" s="174"/>
      <c r="N28" s="163"/>
      <c r="O28" s="291"/>
      <c r="P28" s="69" t="s">
        <v>0</v>
      </c>
      <c r="Q28" s="405" t="s">
        <v>160</v>
      </c>
      <c r="R28" s="45">
        <v>200</v>
      </c>
      <c r="S28" s="443">
        <f>R28*467/1000</f>
        <v>93.4</v>
      </c>
      <c r="T28" s="174"/>
      <c r="U28" s="163"/>
      <c r="V28" s="163"/>
      <c r="W28" s="69" t="s">
        <v>0</v>
      </c>
      <c r="X28" s="45"/>
      <c r="Y28" s="538"/>
      <c r="Z28" s="288"/>
      <c r="AA28" s="174"/>
      <c r="AB28" s="163"/>
      <c r="AC28" s="291"/>
      <c r="AD28" s="69" t="s">
        <v>0</v>
      </c>
      <c r="AE28" s="45"/>
      <c r="AF28" s="70"/>
      <c r="AG28" s="271"/>
      <c r="AH28" s="288"/>
      <c r="AI28" s="174"/>
      <c r="AJ28" s="291"/>
      <c r="AL28" s="771"/>
      <c r="AM28" s="601"/>
      <c r="AU28" s="106"/>
      <c r="AY28" s="771"/>
      <c r="AZ28" s="771"/>
      <c r="BA28" s="771"/>
      <c r="BB28" s="771"/>
      <c r="BC28" s="771"/>
    </row>
    <row r="29" spans="1:55" ht="20.100000000000001" customHeight="1">
      <c r="A29" s="1132" t="s">
        <v>10</v>
      </c>
      <c r="B29" s="1024" t="s">
        <v>11</v>
      </c>
      <c r="C29" s="1030"/>
      <c r="D29" s="147"/>
      <c r="E29" s="287"/>
      <c r="F29" s="147">
        <f>SUM(F5:F28)</f>
        <v>5.0429184549356219</v>
      </c>
      <c r="G29" s="147">
        <f>SUM(G5:G28)</f>
        <v>2.8299271460247071</v>
      </c>
      <c r="H29" s="430">
        <f>SUM(H5:H28)</f>
        <v>1.8864745011086475</v>
      </c>
      <c r="I29" s="1104" t="s">
        <v>11</v>
      </c>
      <c r="J29" s="1105"/>
      <c r="K29" s="147"/>
      <c r="L29" s="287"/>
      <c r="M29" s="147">
        <f>SUM(M5:M28)</f>
        <v>6.1437822122373458</v>
      </c>
      <c r="N29" s="147">
        <f>SUM(N5:N28)</f>
        <v>3.2917933130699089</v>
      </c>
      <c r="O29" s="430">
        <f>SUM(O5:O28)</f>
        <v>1.3710453283996296</v>
      </c>
      <c r="P29" s="1104" t="s">
        <v>11</v>
      </c>
      <c r="Q29" s="1105"/>
      <c r="R29" s="147"/>
      <c r="S29" s="287"/>
      <c r="T29" s="147">
        <f>SUM(T5:T28)</f>
        <v>6.0823777169012772</v>
      </c>
      <c r="U29" s="147">
        <f>SUM(U5:U28)</f>
        <v>2.6014963297571989</v>
      </c>
      <c r="V29" s="430">
        <f>SUM(V5:V28)</f>
        <v>1.2256193965101707</v>
      </c>
      <c r="W29" s="1136" t="s">
        <v>11</v>
      </c>
      <c r="X29" s="1137"/>
      <c r="Y29" s="147"/>
      <c r="Z29" s="287"/>
      <c r="AA29" s="147">
        <f>SUM(AA5:AA28)</f>
        <v>5.0429184549356219</v>
      </c>
      <c r="AB29" s="147">
        <f>SUM(AB5:AB28)</f>
        <v>3.221972190539625</v>
      </c>
      <c r="AC29" s="430">
        <f>SUM(AC5:AC28)</f>
        <v>1.7374393078100996</v>
      </c>
      <c r="AD29" s="1024" t="s">
        <v>11</v>
      </c>
      <c r="AE29" s="1030"/>
      <c r="AF29" s="147"/>
      <c r="AG29" s="766"/>
      <c r="AH29" s="147">
        <f>SUM(AH5:AH28)</f>
        <v>6.3417249340490063</v>
      </c>
      <c r="AI29" s="147">
        <f>SUM(AI5:AI28)</f>
        <v>2.7554488989271602</v>
      </c>
      <c r="AJ29" s="430">
        <f>SUM(AJ5:AJ28)</f>
        <v>1.3669237443362579</v>
      </c>
      <c r="AL29" s="771"/>
      <c r="AM29" s="601"/>
      <c r="AU29" s="106"/>
      <c r="AY29" s="771"/>
      <c r="AZ29" s="771"/>
      <c r="BA29" s="771"/>
      <c r="BB29" s="771"/>
      <c r="BC29" s="771"/>
    </row>
    <row r="30" spans="1:55" ht="20.100000000000001" customHeight="1">
      <c r="A30" s="1133"/>
      <c r="B30" s="1028" t="s">
        <v>31</v>
      </c>
      <c r="C30" s="1029"/>
      <c r="D30" s="148">
        <f>F29</f>
        <v>5.0429184549356219</v>
      </c>
      <c r="E30" s="283"/>
      <c r="F30" s="104"/>
      <c r="G30" s="104"/>
      <c r="H30" s="274"/>
      <c r="I30" s="1028" t="s">
        <v>31</v>
      </c>
      <c r="J30" s="1029"/>
      <c r="K30" s="148">
        <f>M29</f>
        <v>6.1437822122373458</v>
      </c>
      <c r="L30" s="283"/>
      <c r="M30" s="104"/>
      <c r="N30" s="104"/>
      <c r="O30" s="274"/>
      <c r="P30" s="1028" t="s">
        <v>31</v>
      </c>
      <c r="Q30" s="1029"/>
      <c r="R30" s="148">
        <f>T29</f>
        <v>6.0823777169012772</v>
      </c>
      <c r="S30" s="283"/>
      <c r="T30" s="104"/>
      <c r="U30" s="104"/>
      <c r="V30" s="274"/>
      <c r="W30" s="1028" t="s">
        <v>31</v>
      </c>
      <c r="X30" s="1029"/>
      <c r="Y30" s="148">
        <f>AA29</f>
        <v>5.0429184549356219</v>
      </c>
      <c r="Z30" s="283"/>
      <c r="AA30" s="104"/>
      <c r="AB30" s="104"/>
      <c r="AC30" s="274"/>
      <c r="AD30" s="1028" t="s">
        <v>31</v>
      </c>
      <c r="AE30" s="1029"/>
      <c r="AF30" s="148">
        <f>AH29</f>
        <v>6.3417249340490063</v>
      </c>
      <c r="AG30" s="271"/>
      <c r="AH30" s="104"/>
      <c r="AI30" s="104"/>
      <c r="AJ30" s="274"/>
      <c r="AL30" s="771"/>
      <c r="AM30" s="601"/>
      <c r="AU30" s="106"/>
      <c r="AY30" s="771"/>
      <c r="AZ30" s="771"/>
      <c r="BA30" s="771"/>
      <c r="BB30" s="771"/>
      <c r="BC30" s="771"/>
    </row>
    <row r="31" spans="1:55" ht="20.100000000000001" customHeight="1">
      <c r="A31" s="1133"/>
      <c r="B31" s="1028" t="s">
        <v>25</v>
      </c>
      <c r="C31" s="1029"/>
      <c r="D31" s="109">
        <f>G29</f>
        <v>2.8299271460247071</v>
      </c>
      <c r="E31" s="283"/>
      <c r="F31" s="109"/>
      <c r="G31" s="109"/>
      <c r="H31" s="240"/>
      <c r="I31" s="1028" t="s">
        <v>25</v>
      </c>
      <c r="J31" s="1029"/>
      <c r="K31" s="109">
        <f>N29</f>
        <v>3.2917933130699089</v>
      </c>
      <c r="L31" s="283"/>
      <c r="M31" s="109"/>
      <c r="N31" s="109"/>
      <c r="O31" s="240"/>
      <c r="P31" s="1028" t="s">
        <v>25</v>
      </c>
      <c r="Q31" s="1029"/>
      <c r="R31" s="109">
        <f>U29</f>
        <v>2.6014963297571989</v>
      </c>
      <c r="S31" s="283"/>
      <c r="T31" s="109"/>
      <c r="U31" s="109"/>
      <c r="V31" s="240"/>
      <c r="W31" s="1028" t="s">
        <v>25</v>
      </c>
      <c r="X31" s="1029"/>
      <c r="Y31" s="109">
        <f>AB29</f>
        <v>3.221972190539625</v>
      </c>
      <c r="Z31" s="283"/>
      <c r="AA31" s="109"/>
      <c r="AB31" s="109"/>
      <c r="AC31" s="240"/>
      <c r="AD31" s="1028" t="s">
        <v>41</v>
      </c>
      <c r="AE31" s="1029"/>
      <c r="AF31" s="109">
        <f>AI29</f>
        <v>2.7554488989271602</v>
      </c>
      <c r="AG31" s="271"/>
      <c r="AH31" s="109"/>
      <c r="AI31" s="109"/>
      <c r="AJ31" s="240"/>
      <c r="AL31" s="771"/>
      <c r="AM31" s="601"/>
      <c r="AU31" s="106"/>
      <c r="AY31" s="771"/>
      <c r="AZ31" s="771"/>
      <c r="BA31" s="771"/>
      <c r="BB31" s="771"/>
      <c r="BC31" s="771"/>
    </row>
    <row r="32" spans="1:55" ht="20.100000000000001" customHeight="1">
      <c r="A32" s="1133"/>
      <c r="B32" s="1028" t="s">
        <v>339</v>
      </c>
      <c r="C32" s="1029"/>
      <c r="D32" s="109">
        <f>H29</f>
        <v>1.8864745011086475</v>
      </c>
      <c r="E32" s="283"/>
      <c r="F32" s="109"/>
      <c r="G32" s="109"/>
      <c r="H32" s="240"/>
      <c r="I32" s="1028" t="s">
        <v>339</v>
      </c>
      <c r="J32" s="1029"/>
      <c r="K32" s="109">
        <f>O29</f>
        <v>1.3710453283996296</v>
      </c>
      <c r="L32" s="283"/>
      <c r="M32" s="109"/>
      <c r="N32" s="109"/>
      <c r="O32" s="240"/>
      <c r="P32" s="1028" t="s">
        <v>339</v>
      </c>
      <c r="Q32" s="1029"/>
      <c r="R32" s="109">
        <f>V29</f>
        <v>1.2256193965101707</v>
      </c>
      <c r="S32" s="283"/>
      <c r="T32" s="109"/>
      <c r="U32" s="109"/>
      <c r="V32" s="240"/>
      <c r="W32" s="1028" t="s">
        <v>339</v>
      </c>
      <c r="X32" s="1029"/>
      <c r="Y32" s="109">
        <f>AC29</f>
        <v>1.7374393078100996</v>
      </c>
      <c r="Z32" s="283"/>
      <c r="AA32" s="109"/>
      <c r="AB32" s="109"/>
      <c r="AC32" s="240"/>
      <c r="AD32" s="1028" t="s">
        <v>339</v>
      </c>
      <c r="AE32" s="1029"/>
      <c r="AF32" s="109">
        <f>AJ29</f>
        <v>1.3669237443362579</v>
      </c>
      <c r="AG32" s="271"/>
      <c r="AH32" s="109"/>
      <c r="AI32" s="109"/>
      <c r="AJ32" s="240"/>
      <c r="AL32" s="771"/>
      <c r="AM32" s="106"/>
      <c r="AU32" s="106"/>
      <c r="AY32" s="771"/>
      <c r="AZ32" s="771"/>
      <c r="BA32" s="771"/>
      <c r="BB32" s="771"/>
      <c r="BC32" s="771"/>
    </row>
    <row r="33" spans="1:55">
      <c r="A33" s="1133"/>
      <c r="B33" s="1028" t="s">
        <v>340</v>
      </c>
      <c r="C33" s="1029"/>
      <c r="D33" s="71"/>
      <c r="E33" s="283"/>
      <c r="F33" s="71"/>
      <c r="G33" s="71"/>
      <c r="H33" s="209"/>
      <c r="I33" s="1028" t="s">
        <v>340</v>
      </c>
      <c r="J33" s="1029"/>
      <c r="K33" s="71">
        <v>1</v>
      </c>
      <c r="L33" s="71"/>
      <c r="M33" s="71"/>
      <c r="N33" s="71"/>
      <c r="O33" s="209"/>
      <c r="P33" s="1028" t="s">
        <v>340</v>
      </c>
      <c r="Q33" s="1029"/>
      <c r="R33" s="97"/>
      <c r="S33" s="317"/>
      <c r="T33" s="71"/>
      <c r="U33" s="249"/>
      <c r="V33" s="209"/>
      <c r="W33" s="1028" t="s">
        <v>340</v>
      </c>
      <c r="X33" s="1029"/>
      <c r="Y33" s="71"/>
      <c r="Z33" s="289"/>
      <c r="AA33" s="143"/>
      <c r="AB33" s="143"/>
      <c r="AC33" s="143"/>
      <c r="AD33" s="1028" t="s">
        <v>340</v>
      </c>
      <c r="AE33" s="1029"/>
      <c r="AF33" s="71"/>
      <c r="AG33" s="271"/>
      <c r="AH33" s="283"/>
      <c r="AI33" s="249"/>
      <c r="AJ33" s="209"/>
      <c r="AL33" s="771"/>
      <c r="AM33" s="90"/>
      <c r="AU33" s="106"/>
      <c r="AV33" s="103"/>
      <c r="AW33" s="103"/>
      <c r="AX33" s="103"/>
      <c r="AY33" s="771"/>
      <c r="AZ33" s="771"/>
      <c r="BA33" s="771"/>
      <c r="BB33" s="771"/>
      <c r="BC33" s="771"/>
    </row>
    <row r="34" spans="1:55">
      <c r="A34" s="1133"/>
      <c r="B34" s="1103" t="s">
        <v>64</v>
      </c>
      <c r="C34" s="1065"/>
      <c r="D34" s="81"/>
      <c r="E34" s="283"/>
      <c r="F34" s="71"/>
      <c r="G34" s="71"/>
      <c r="H34" s="213"/>
      <c r="I34" s="1103" t="s">
        <v>5</v>
      </c>
      <c r="J34" s="1065"/>
      <c r="K34" s="81">
        <v>1</v>
      </c>
      <c r="L34" s="81"/>
      <c r="M34" s="71"/>
      <c r="N34" s="71"/>
      <c r="O34" s="213"/>
      <c r="P34" s="1103" t="s">
        <v>44</v>
      </c>
      <c r="Q34" s="1065"/>
      <c r="R34" s="81"/>
      <c r="S34" s="318"/>
      <c r="T34" s="250"/>
      <c r="U34" s="144"/>
      <c r="V34" s="213"/>
      <c r="W34" s="1028" t="s">
        <v>44</v>
      </c>
      <c r="X34" s="1029"/>
      <c r="Y34" s="71"/>
      <c r="Z34" s="289"/>
      <c r="AA34" s="144"/>
      <c r="AB34" s="144"/>
      <c r="AC34" s="144"/>
      <c r="AD34" s="1028" t="s">
        <v>44</v>
      </c>
      <c r="AE34" s="1029"/>
      <c r="AF34" s="81"/>
      <c r="AG34" s="271"/>
      <c r="AH34" s="97"/>
      <c r="AI34" s="250"/>
      <c r="AJ34" s="213"/>
      <c r="AL34" s="771"/>
      <c r="AM34" s="90"/>
      <c r="AU34" s="106"/>
    </row>
    <row r="35" spans="1:55" s="31" customFormat="1">
      <c r="A35" s="1133"/>
      <c r="B35" s="1026" t="s">
        <v>4</v>
      </c>
      <c r="C35" s="1027"/>
      <c r="D35" s="77">
        <v>2.5</v>
      </c>
      <c r="E35" s="284"/>
      <c r="F35" s="77"/>
      <c r="G35" s="77"/>
      <c r="H35" s="275"/>
      <c r="I35" s="1028" t="s">
        <v>4</v>
      </c>
      <c r="J35" s="1029"/>
      <c r="K35" s="77" t="s">
        <v>33</v>
      </c>
      <c r="L35" s="384"/>
      <c r="M35" s="251"/>
      <c r="N35" s="145"/>
      <c r="O35" s="275"/>
      <c r="P35" s="1026" t="s">
        <v>4</v>
      </c>
      <c r="Q35" s="1027"/>
      <c r="R35" s="77" t="s">
        <v>33</v>
      </c>
      <c r="S35" s="441"/>
      <c r="T35" s="251"/>
      <c r="U35" s="145"/>
      <c r="V35" s="275"/>
      <c r="W35" s="1028" t="s">
        <v>4</v>
      </c>
      <c r="X35" s="1029"/>
      <c r="Y35" s="77">
        <v>2.5</v>
      </c>
      <c r="Z35" s="289"/>
      <c r="AA35" s="145"/>
      <c r="AB35" s="145"/>
      <c r="AC35" s="145"/>
      <c r="AD35" s="1026" t="s">
        <v>4</v>
      </c>
      <c r="AE35" s="1027"/>
      <c r="AF35" s="77"/>
      <c r="AG35" s="271"/>
      <c r="AH35" s="284"/>
      <c r="AI35" s="251"/>
      <c r="AJ35" s="275"/>
      <c r="AM35" s="90"/>
      <c r="AU35" s="106"/>
      <c r="AV35" s="3"/>
      <c r="AW35" s="3"/>
      <c r="AX35" s="3"/>
    </row>
    <row r="36" spans="1:55" s="31" customFormat="1" ht="24" customHeight="1" thickBot="1">
      <c r="A36" s="1134"/>
      <c r="B36" s="983" t="s">
        <v>32</v>
      </c>
      <c r="C36" s="984"/>
      <c r="D36" s="76">
        <f>D30*70+D31*75+D32*25+D33*60+D34*120+D35*45</f>
        <v>724.91069032506277</v>
      </c>
      <c r="E36" s="431"/>
      <c r="F36" s="710"/>
      <c r="G36" s="710"/>
      <c r="H36" s="319"/>
      <c r="I36" s="1000" t="s">
        <v>32</v>
      </c>
      <c r="J36" s="1001"/>
      <c r="K36" s="76">
        <f>K30*70+K31*75+K32*25+K33*60+K34*120+K35*45</f>
        <v>1003.7253865468481</v>
      </c>
      <c r="L36" s="440"/>
      <c r="M36" s="252"/>
      <c r="N36" s="146"/>
      <c r="O36" s="276"/>
      <c r="P36" s="983" t="s">
        <v>32</v>
      </c>
      <c r="Q36" s="984"/>
      <c r="R36" s="76">
        <f>R30*70+R31*75+R32*25+R33*60+R34*120+R35*45</f>
        <v>764.01914982763356</v>
      </c>
      <c r="S36" s="442"/>
      <c r="T36" s="252"/>
      <c r="U36" s="146"/>
      <c r="V36" s="276"/>
      <c r="W36" s="1135" t="s">
        <v>32</v>
      </c>
      <c r="X36" s="1098"/>
      <c r="Y36" s="76">
        <f>Y30*70+Y31*75+Y32*25+Y33*60+Y34*120+Y35*45</f>
        <v>750.58818883121785</v>
      </c>
      <c r="Z36" s="290"/>
      <c r="AA36" s="146"/>
      <c r="AB36" s="146"/>
      <c r="AC36" s="146"/>
      <c r="AD36" s="1135" t="s">
        <v>32</v>
      </c>
      <c r="AE36" s="1098"/>
      <c r="AF36" s="76">
        <f>AF30*70+AF31*75+AF32*25+AF33*60+AF34*120+AF35*45</f>
        <v>684.75250641137393</v>
      </c>
      <c r="AG36" s="271"/>
      <c r="AH36" s="563"/>
      <c r="AI36" s="252"/>
      <c r="AJ36" s="276"/>
      <c r="AM36" s="90"/>
      <c r="AU36" s="106"/>
      <c r="AV36" s="3"/>
      <c r="AW36" s="3"/>
      <c r="AX36" s="3"/>
    </row>
    <row r="37" spans="1:55" s="31" customFormat="1" ht="28.5" customHeight="1">
      <c r="A37" s="999" t="s">
        <v>283</v>
      </c>
      <c r="B37" s="999"/>
      <c r="C37" s="999"/>
      <c r="D37" s="763"/>
      <c r="E37" s="762"/>
      <c r="F37" s="762"/>
      <c r="G37" s="764" t="s">
        <v>273</v>
      </c>
      <c r="H37" s="762" t="s">
        <v>274</v>
      </c>
      <c r="I37" s="994" t="s">
        <v>272</v>
      </c>
      <c r="J37" s="994"/>
      <c r="K37" s="763"/>
      <c r="L37" s="762"/>
      <c r="M37" s="762"/>
      <c r="N37" s="762"/>
      <c r="O37" s="762"/>
      <c r="P37" s="762"/>
      <c r="Q37" s="763"/>
      <c r="R37" s="999" t="s">
        <v>273</v>
      </c>
      <c r="S37" s="999"/>
      <c r="T37" s="763"/>
      <c r="U37" s="763"/>
      <c r="V37" s="763"/>
      <c r="W37" s="762"/>
      <c r="X37" s="762"/>
      <c r="Y37" s="994" t="s">
        <v>275</v>
      </c>
      <c r="Z37" s="994"/>
      <c r="AA37" s="79"/>
      <c r="AB37" s="796"/>
      <c r="AC37" s="32"/>
      <c r="AG37" s="771"/>
      <c r="AH37" s="3"/>
      <c r="AI37" s="3"/>
      <c r="AJ37" s="3"/>
    </row>
    <row r="38" spans="1:55" s="33" customFormat="1" ht="19.5">
      <c r="A38" s="910" t="s">
        <v>12</v>
      </c>
      <c r="B38" s="910"/>
      <c r="C38" s="910"/>
      <c r="D38" s="910"/>
      <c r="E38" s="910"/>
      <c r="F38" s="910"/>
      <c r="G38" s="910"/>
      <c r="H38" s="910"/>
      <c r="I38" s="37"/>
      <c r="J38" s="50"/>
      <c r="K38" s="50"/>
      <c r="L38" s="50"/>
      <c r="M38" s="50"/>
      <c r="N38" s="50"/>
      <c r="O38" s="50"/>
      <c r="P38" s="48"/>
      <c r="W38" s="48"/>
      <c r="X38" s="48"/>
      <c r="Y38" s="48"/>
      <c r="Z38" s="106"/>
      <c r="AA38" s="122"/>
      <c r="AB38" s="110"/>
      <c r="AC38" s="110"/>
      <c r="AD38" s="791"/>
      <c r="AE38" s="79"/>
      <c r="AF38" s="79"/>
      <c r="AG38" s="771"/>
      <c r="AH38" s="3"/>
      <c r="AI38" s="3"/>
      <c r="AJ38" s="3"/>
    </row>
    <row r="39" spans="1:55" s="35" customFormat="1" ht="19.5" customHeight="1">
      <c r="A39" s="51" t="s">
        <v>6</v>
      </c>
      <c r="B39" s="51"/>
      <c r="C39" s="51"/>
      <c r="D39" s="34"/>
      <c r="E39" s="37"/>
      <c r="F39" s="37"/>
      <c r="G39" s="37"/>
      <c r="H39" s="51"/>
      <c r="I39" s="36"/>
      <c r="J39" s="37"/>
      <c r="K39" s="37"/>
      <c r="L39" s="37"/>
      <c r="M39" s="37"/>
      <c r="N39" s="37"/>
      <c r="O39" s="38"/>
      <c r="P39" s="34"/>
      <c r="Q39" s="34"/>
      <c r="X39" s="3"/>
      <c r="Y39" s="3"/>
      <c r="Z39" s="194"/>
      <c r="AA39" s="3"/>
      <c r="AB39" s="3"/>
      <c r="AC39" s="3"/>
      <c r="AD39" s="3"/>
      <c r="AE39" s="106"/>
      <c r="AF39" s="771"/>
      <c r="AG39" s="771"/>
      <c r="AH39" s="3"/>
      <c r="AI39" s="3"/>
      <c r="AJ39" s="3"/>
    </row>
  </sheetData>
  <mergeCells count="90">
    <mergeCell ref="AD7:AD11"/>
    <mergeCell ref="AD5:AD6"/>
    <mergeCell ref="W36:X36"/>
    <mergeCell ref="W32:X32"/>
    <mergeCell ref="W29:X29"/>
    <mergeCell ref="AD17:AD21"/>
    <mergeCell ref="AD12:AD16"/>
    <mergeCell ref="W5:W6"/>
    <mergeCell ref="AD36:AE36"/>
    <mergeCell ref="AD22:AD26"/>
    <mergeCell ref="AD35:AE35"/>
    <mergeCell ref="W35:X35"/>
    <mergeCell ref="Y37:Z37"/>
    <mergeCell ref="A38:H38"/>
    <mergeCell ref="I37:J37"/>
    <mergeCell ref="R37:S37"/>
    <mergeCell ref="A37:C37"/>
    <mergeCell ref="A29:A36"/>
    <mergeCell ref="B29:C29"/>
    <mergeCell ref="I32:J32"/>
    <mergeCell ref="P32:Q32"/>
    <mergeCell ref="B36:C36"/>
    <mergeCell ref="I35:J35"/>
    <mergeCell ref="B33:C33"/>
    <mergeCell ref="B34:C34"/>
    <mergeCell ref="B35:C35"/>
    <mergeCell ref="I36:J36"/>
    <mergeCell ref="P36:Q36"/>
    <mergeCell ref="I33:J33"/>
    <mergeCell ref="I34:J34"/>
    <mergeCell ref="P35:Q35"/>
    <mergeCell ref="W12:W16"/>
    <mergeCell ref="P17:P21"/>
    <mergeCell ref="P7:P11"/>
    <mergeCell ref="P12:P16"/>
    <mergeCell ref="W17:W21"/>
    <mergeCell ref="A1:AJ1"/>
    <mergeCell ref="B3:C3"/>
    <mergeCell ref="D3:H3"/>
    <mergeCell ref="I3:J3"/>
    <mergeCell ref="K3:O3"/>
    <mergeCell ref="P3:Q3"/>
    <mergeCell ref="R3:V3"/>
    <mergeCell ref="W3:X3"/>
    <mergeCell ref="Y3:AC3"/>
    <mergeCell ref="AD3:AE3"/>
    <mergeCell ref="AF3:AJ3"/>
    <mergeCell ref="A2:B2"/>
    <mergeCell ref="AD2:AF2"/>
    <mergeCell ref="R2:S2"/>
    <mergeCell ref="A17:A21"/>
    <mergeCell ref="B17:B21"/>
    <mergeCell ref="I22:I26"/>
    <mergeCell ref="B22:B26"/>
    <mergeCell ref="A5:A6"/>
    <mergeCell ref="B5:B6"/>
    <mergeCell ref="I5:I6"/>
    <mergeCell ref="B7:B11"/>
    <mergeCell ref="A12:A16"/>
    <mergeCell ref="B12:B16"/>
    <mergeCell ref="A7:A11"/>
    <mergeCell ref="A22:A26"/>
    <mergeCell ref="I17:I21"/>
    <mergeCell ref="I7:I16"/>
    <mergeCell ref="AK3:AL3"/>
    <mergeCell ref="B32:C32"/>
    <mergeCell ref="AD32:AE32"/>
    <mergeCell ref="I30:J30"/>
    <mergeCell ref="P30:Q30"/>
    <mergeCell ref="W30:X30"/>
    <mergeCell ref="AD30:AE30"/>
    <mergeCell ref="I31:J31"/>
    <mergeCell ref="P31:Q31"/>
    <mergeCell ref="W31:X31"/>
    <mergeCell ref="AD31:AE31"/>
    <mergeCell ref="B30:C30"/>
    <mergeCell ref="B31:C31"/>
    <mergeCell ref="P5:P6"/>
    <mergeCell ref="I29:J29"/>
    <mergeCell ref="W7:W11"/>
    <mergeCell ref="P22:P26"/>
    <mergeCell ref="W22:W26"/>
    <mergeCell ref="AD34:AE34"/>
    <mergeCell ref="AD29:AE29"/>
    <mergeCell ref="AD33:AE33"/>
    <mergeCell ref="P33:Q33"/>
    <mergeCell ref="W33:X33"/>
    <mergeCell ref="P34:Q34"/>
    <mergeCell ref="W34:X34"/>
    <mergeCell ref="P29:Q29"/>
  </mergeCells>
  <phoneticPr fontId="1" type="noConversion"/>
  <dataValidations count="2">
    <dataValidation type="list" allowBlank="1" showInputMessage="1" showErrorMessage="1" sqref="AN5:AN9 AD7:AD11 I17 P7:P11 I7">
      <formula1>湯品</formula1>
    </dataValidation>
    <dataValidation type="list" allowBlank="1" showInputMessage="1" showErrorMessage="1" sqref="AO5:AO8 J18:J21 AE7:AE10 Q7:Q10 J7:J13">
      <formula1>湯食</formula1>
    </dataValidation>
  </dataValidations>
  <printOptions horizontalCentered="1" verticalCentered="1"/>
  <pageMargins left="0" right="0" top="0" bottom="0" header="0" footer="0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0"/>
  <sheetViews>
    <sheetView tabSelected="1" zoomScale="80" zoomScaleNormal="80" workbookViewId="0">
      <selection activeCell="I4" sqref="I4"/>
    </sheetView>
  </sheetViews>
  <sheetFormatPr defaultRowHeight="16.5"/>
  <cols>
    <col min="1" max="1" width="9" style="3"/>
    <col min="2" max="2" width="9.625" style="3" customWidth="1"/>
    <col min="3" max="3" width="10.625" style="4" customWidth="1"/>
    <col min="4" max="4" width="8.5" style="3" customWidth="1"/>
    <col min="5" max="5" width="5.625" style="194" customWidth="1"/>
    <col min="6" max="8" width="5.625" style="3" hidden="1" customWidth="1"/>
    <col min="9" max="9" width="9.625" style="3" customWidth="1"/>
    <col min="10" max="10" width="10.875" style="4" customWidth="1"/>
    <col min="11" max="11" width="7.625" style="3" customWidth="1"/>
    <col min="12" max="12" width="5.625" style="212" customWidth="1"/>
    <col min="13" max="15" width="5.625" style="3" hidden="1" customWidth="1"/>
    <col min="16" max="16" width="9.625" style="3" customWidth="1"/>
    <col min="17" max="17" width="10.625" style="3" customWidth="1"/>
    <col min="18" max="18" width="7.875" style="3" customWidth="1"/>
    <col min="19" max="19" width="5.625" style="212" customWidth="1"/>
    <col min="20" max="22" width="5.625" style="3" hidden="1" customWidth="1"/>
    <col min="23" max="23" width="9.625" style="4" customWidth="1"/>
    <col min="24" max="24" width="10.625" style="3" customWidth="1"/>
    <col min="25" max="25" width="8.5" style="3" customWidth="1"/>
    <col min="26" max="26" width="5.625" style="194" customWidth="1"/>
    <col min="27" max="29" width="5.625" style="3" hidden="1" customWidth="1"/>
    <col min="30" max="30" width="9.625" style="3" customWidth="1"/>
    <col min="31" max="31" width="11.125" style="3" customWidth="1"/>
    <col min="32" max="32" width="8.125" style="3" customWidth="1"/>
    <col min="33" max="33" width="7.375" style="3" customWidth="1"/>
    <col min="34" max="34" width="5.75" style="194" hidden="1" customWidth="1"/>
    <col min="35" max="36" width="5.625" style="3" hidden="1" customWidth="1"/>
    <col min="37" max="16384" width="9" style="3"/>
  </cols>
  <sheetData>
    <row r="1" spans="1:62" s="1" customFormat="1" ht="21">
      <c r="A1" s="939" t="s">
        <v>204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939"/>
      <c r="R1" s="939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  <c r="AH1" s="939"/>
      <c r="AI1" s="939"/>
      <c r="AJ1" s="939"/>
    </row>
    <row r="2" spans="1:62" ht="21" customHeight="1" thickBot="1">
      <c r="A2" s="993" t="s">
        <v>366</v>
      </c>
      <c r="B2" s="993"/>
      <c r="C2" s="806"/>
      <c r="D2" s="1"/>
      <c r="E2" s="1"/>
      <c r="F2" s="1"/>
      <c r="G2" s="1"/>
      <c r="H2" s="806" t="s">
        <v>80</v>
      </c>
      <c r="I2" s="806"/>
      <c r="J2" s="807" t="s">
        <v>79</v>
      </c>
      <c r="K2" s="806"/>
      <c r="L2" s="1"/>
      <c r="M2" s="1"/>
      <c r="N2" s="1"/>
      <c r="O2" s="808"/>
      <c r="P2" s="806"/>
      <c r="Q2" s="806"/>
      <c r="R2" s="806"/>
      <c r="S2" s="809" t="s">
        <v>281</v>
      </c>
      <c r="T2" s="1" t="s">
        <v>63</v>
      </c>
      <c r="U2" s="1"/>
      <c r="V2" s="1"/>
      <c r="W2" s="810"/>
      <c r="X2" s="810"/>
      <c r="Y2" s="804"/>
      <c r="Z2" s="207"/>
      <c r="AD2" s="1087"/>
      <c r="AE2" s="1087"/>
      <c r="AF2" s="1087"/>
      <c r="AG2" s="207"/>
      <c r="AH2" s="3"/>
      <c r="AK2" s="128"/>
      <c r="AL2" s="129"/>
      <c r="AM2" s="130"/>
      <c r="AN2" s="128"/>
      <c r="AO2" s="2"/>
      <c r="AP2" s="128"/>
      <c r="AQ2" s="128"/>
      <c r="AR2" s="128"/>
      <c r="AS2" s="771"/>
      <c r="AT2" s="771"/>
      <c r="AU2" s="771"/>
      <c r="AV2" s="771"/>
      <c r="AW2" s="771"/>
      <c r="AX2" s="771"/>
      <c r="AY2" s="771"/>
      <c r="AZ2" s="771"/>
      <c r="BA2" s="771"/>
      <c r="BB2" s="771"/>
      <c r="BC2" s="771"/>
      <c r="BD2" s="771"/>
      <c r="BE2" s="771"/>
      <c r="BF2" s="771"/>
      <c r="BG2" s="771"/>
      <c r="BH2" s="771"/>
      <c r="BI2" s="771"/>
      <c r="BJ2" s="771"/>
    </row>
    <row r="3" spans="1:62" s="120" customFormat="1" ht="24" customHeight="1" thickBot="1">
      <c r="A3" s="43" t="s">
        <v>50</v>
      </c>
      <c r="B3" s="943">
        <v>46356</v>
      </c>
      <c r="C3" s="944"/>
      <c r="D3" s="1123" t="s">
        <v>341</v>
      </c>
      <c r="E3" s="1124"/>
      <c r="F3" s="1124"/>
      <c r="G3" s="1124"/>
      <c r="H3" s="1125"/>
      <c r="I3" s="943"/>
      <c r="J3" s="944"/>
      <c r="K3" s="1123"/>
      <c r="L3" s="1124"/>
      <c r="M3" s="1124"/>
      <c r="N3" s="1124"/>
      <c r="O3" s="1125"/>
      <c r="P3" s="1006"/>
      <c r="Q3" s="1002"/>
      <c r="R3" s="1126"/>
      <c r="S3" s="1127"/>
      <c r="T3" s="1127"/>
      <c r="U3" s="1127"/>
      <c r="V3" s="1127"/>
      <c r="W3" s="943"/>
      <c r="X3" s="944"/>
      <c r="Y3" s="1123"/>
      <c r="Z3" s="1124"/>
      <c r="AA3" s="1124"/>
      <c r="AB3" s="1124"/>
      <c r="AC3" s="1125"/>
      <c r="AD3" s="943"/>
      <c r="AE3" s="944"/>
      <c r="AF3" s="1003"/>
      <c r="AG3" s="1004"/>
      <c r="AH3" s="1004"/>
      <c r="AI3" s="1004"/>
      <c r="AJ3" s="1005"/>
      <c r="AK3" s="1086"/>
      <c r="AL3" s="1086"/>
      <c r="AM3" s="44"/>
      <c r="AN3" s="44"/>
      <c r="AO3" s="796"/>
      <c r="AP3" s="796"/>
      <c r="AQ3" s="796"/>
    </row>
    <row r="4" spans="1:62" s="4" customFormat="1" ht="18" customHeight="1">
      <c r="A4" s="160" t="s">
        <v>18</v>
      </c>
      <c r="B4" s="285" t="s">
        <v>34</v>
      </c>
      <c r="C4" s="5" t="s">
        <v>24</v>
      </c>
      <c r="D4" s="5" t="s">
        <v>342</v>
      </c>
      <c r="E4" s="286" t="s">
        <v>36</v>
      </c>
      <c r="F4" s="41" t="s">
        <v>58</v>
      </c>
      <c r="G4" s="277" t="s">
        <v>59</v>
      </c>
      <c r="H4" s="268" t="s">
        <v>60</v>
      </c>
      <c r="I4" s="131"/>
      <c r="J4" s="41"/>
      <c r="K4" s="41"/>
      <c r="L4" s="302"/>
      <c r="M4" s="277"/>
      <c r="N4" s="137"/>
      <c r="O4" s="268"/>
      <c r="P4" s="131"/>
      <c r="Q4" s="41"/>
      <c r="R4" s="41"/>
      <c r="S4" s="225"/>
      <c r="T4" s="137"/>
      <c r="U4" s="137"/>
      <c r="V4" s="137"/>
      <c r="W4" s="131"/>
      <c r="X4" s="41"/>
      <c r="Y4" s="41"/>
      <c r="Z4" s="383"/>
      <c r="AA4" s="315"/>
      <c r="AB4" s="162"/>
      <c r="AC4" s="293"/>
      <c r="AD4" s="131"/>
      <c r="AE4" s="41"/>
      <c r="AF4" s="41"/>
      <c r="AG4" s="685"/>
      <c r="AH4" s="383"/>
      <c r="AI4" s="277"/>
      <c r="AJ4" s="268"/>
      <c r="AL4" s="799"/>
      <c r="AP4" s="96"/>
      <c r="AQ4" s="44"/>
      <c r="AR4" s="44"/>
      <c r="AS4" s="44"/>
      <c r="AT4" s="786"/>
      <c r="AU4" s="786"/>
      <c r="AV4" s="786"/>
      <c r="AW4" s="786"/>
      <c r="AX4" s="786"/>
      <c r="AY4" s="786"/>
      <c r="AZ4" s="786"/>
      <c r="BA4" s="786"/>
      <c r="BB4" s="786"/>
      <c r="BC4" s="786"/>
    </row>
    <row r="5" spans="1:62" s="132" customFormat="1" ht="18" customHeight="1">
      <c r="A5" s="1112" t="s">
        <v>3</v>
      </c>
      <c r="B5" s="1114" t="s">
        <v>22</v>
      </c>
      <c r="C5" s="68" t="s">
        <v>72</v>
      </c>
      <c r="D5" s="340">
        <f t="shared" ref="D5:D6" si="0">E5*1000/466</f>
        <v>79.399141630901283</v>
      </c>
      <c r="E5" s="340">
        <v>37</v>
      </c>
      <c r="F5" s="326">
        <f>D5/20</f>
        <v>3.969957081545064</v>
      </c>
      <c r="G5" s="278"/>
      <c r="H5" s="244"/>
      <c r="I5" s="937"/>
      <c r="J5" s="510"/>
      <c r="K5" s="510"/>
      <c r="L5" s="529"/>
      <c r="M5" s="526"/>
      <c r="N5" s="68"/>
      <c r="O5" s="244"/>
      <c r="P5" s="937"/>
      <c r="Q5" s="325"/>
      <c r="R5" s="340"/>
      <c r="S5" s="325"/>
      <c r="T5" s="526"/>
      <c r="U5" s="255"/>
      <c r="V5" s="532"/>
      <c r="W5" s="937"/>
      <c r="X5" s="325"/>
      <c r="Y5" s="340"/>
      <c r="Z5" s="340"/>
      <c r="AA5" s="526"/>
      <c r="AB5" s="68"/>
      <c r="AC5" s="244"/>
      <c r="AD5" s="1036"/>
      <c r="AE5" s="292"/>
      <c r="AF5" s="340"/>
      <c r="AG5" s="685"/>
      <c r="AH5" s="526"/>
      <c r="AI5" s="278"/>
      <c r="AJ5" s="244"/>
      <c r="AK5" s="3"/>
      <c r="AL5" s="3"/>
      <c r="AN5" s="792"/>
      <c r="AO5" s="632"/>
      <c r="AP5" s="607"/>
      <c r="AQ5" s="608"/>
      <c r="AR5" s="796"/>
      <c r="AS5" s="796"/>
      <c r="AT5" s="796"/>
      <c r="AU5" s="98"/>
      <c r="AV5" s="111"/>
      <c r="AW5" s="111"/>
      <c r="AX5" s="111"/>
      <c r="AY5" s="111"/>
      <c r="AZ5" s="111"/>
      <c r="BA5" s="111"/>
      <c r="BB5" s="111"/>
      <c r="BC5" s="111"/>
    </row>
    <row r="6" spans="1:62" s="132" customFormat="1" ht="18" customHeight="1">
      <c r="A6" s="1113"/>
      <c r="B6" s="1115"/>
      <c r="C6" s="68" t="s">
        <v>77</v>
      </c>
      <c r="D6" s="340">
        <f t="shared" si="0"/>
        <v>21.459227467811157</v>
      </c>
      <c r="E6" s="340">
        <v>10</v>
      </c>
      <c r="F6" s="326">
        <f>D6/20</f>
        <v>1.0729613733905579</v>
      </c>
      <c r="G6" s="278"/>
      <c r="H6" s="244"/>
      <c r="I6" s="938"/>
      <c r="J6" s="325"/>
      <c r="K6" s="325"/>
      <c r="L6" s="325"/>
      <c r="M6" s="432"/>
      <c r="N6" s="68"/>
      <c r="O6" s="244"/>
      <c r="P6" s="938"/>
      <c r="Q6" s="325"/>
      <c r="R6" s="340"/>
      <c r="S6" s="325"/>
      <c r="T6" s="526"/>
      <c r="U6" s="255"/>
      <c r="V6" s="532"/>
      <c r="W6" s="938"/>
      <c r="X6" s="325"/>
      <c r="Y6" s="340"/>
      <c r="Z6" s="340"/>
      <c r="AA6" s="526"/>
      <c r="AB6" s="68"/>
      <c r="AC6" s="244"/>
      <c r="AD6" s="1037"/>
      <c r="AE6" s="292"/>
      <c r="AF6" s="340"/>
      <c r="AG6" s="685"/>
      <c r="AH6" s="526"/>
      <c r="AI6" s="278"/>
      <c r="AJ6" s="244"/>
      <c r="AK6" s="3"/>
      <c r="AL6" s="3"/>
      <c r="AN6" s="792"/>
      <c r="AO6" s="632"/>
      <c r="AP6" s="607"/>
      <c r="AQ6" s="608"/>
      <c r="AR6" s="79"/>
      <c r="AS6" s="796"/>
      <c r="AT6" s="796"/>
      <c r="AU6" s="98"/>
      <c r="AV6" s="111"/>
      <c r="AW6" s="111"/>
      <c r="AX6" s="111"/>
      <c r="AY6" s="111"/>
      <c r="AZ6" s="111"/>
      <c r="BA6" s="111"/>
      <c r="BB6" s="111"/>
      <c r="BC6" s="111"/>
    </row>
    <row r="7" spans="1:62" s="132" customFormat="1" ht="18" customHeight="1">
      <c r="A7" s="1112" t="s">
        <v>19</v>
      </c>
      <c r="B7" s="1147" t="s">
        <v>323</v>
      </c>
      <c r="C7" s="858" t="s">
        <v>306</v>
      </c>
      <c r="D7" s="845">
        <v>90</v>
      </c>
      <c r="E7" s="845"/>
      <c r="F7" s="824"/>
      <c r="G7" s="828">
        <f>D7*0.65/35</f>
        <v>1.6714285714285715</v>
      </c>
      <c r="H7" s="269"/>
      <c r="I7" s="656"/>
      <c r="J7" s="510"/>
      <c r="K7" s="576"/>
      <c r="L7" s="529"/>
      <c r="M7" s="282"/>
      <c r="N7" s="94"/>
      <c r="O7" s="269"/>
      <c r="P7" s="1148"/>
      <c r="Q7" s="301"/>
      <c r="R7" s="340"/>
      <c r="S7" s="325"/>
      <c r="T7" s="282"/>
      <c r="U7" s="257"/>
      <c r="V7" s="533"/>
      <c r="W7" s="934"/>
      <c r="X7" s="301"/>
      <c r="Y7" s="340"/>
      <c r="Z7" s="325"/>
      <c r="AA7" s="153"/>
      <c r="AB7" s="94"/>
      <c r="AC7" s="269"/>
      <c r="AD7" s="923"/>
      <c r="AE7" s="301"/>
      <c r="AF7" s="340"/>
      <c r="AG7" s="685"/>
      <c r="AH7" s="280"/>
      <c r="AI7" s="153"/>
      <c r="AJ7" s="269"/>
      <c r="AK7" s="3"/>
      <c r="AL7" s="3"/>
      <c r="AN7" s="792"/>
      <c r="AO7" s="632"/>
      <c r="AP7" s="607"/>
      <c r="AQ7" s="608"/>
      <c r="AR7" s="79"/>
      <c r="AS7" s="79"/>
      <c r="AT7" s="796"/>
      <c r="AU7" s="98"/>
      <c r="AV7" s="111"/>
      <c r="AW7" s="111"/>
      <c r="AX7" s="111"/>
      <c r="AY7" s="111"/>
      <c r="AZ7" s="111"/>
      <c r="BA7" s="111"/>
      <c r="BB7" s="111"/>
      <c r="BC7" s="111"/>
    </row>
    <row r="8" spans="1:62" s="132" customFormat="1" ht="18" customHeight="1">
      <c r="A8" s="1112"/>
      <c r="B8" s="1145"/>
      <c r="C8" s="858" t="s">
        <v>78</v>
      </c>
      <c r="D8" s="845">
        <v>25</v>
      </c>
      <c r="E8" s="845"/>
      <c r="F8" s="824"/>
      <c r="G8" s="828"/>
      <c r="H8" s="269">
        <f>D8/100</f>
        <v>0.25</v>
      </c>
      <c r="I8" s="657"/>
      <c r="J8" s="510"/>
      <c r="K8" s="576"/>
      <c r="L8" s="529"/>
      <c r="M8" s="282"/>
      <c r="N8" s="94"/>
      <c r="O8" s="269"/>
      <c r="P8" s="1149"/>
      <c r="Q8" s="301"/>
      <c r="R8" s="340"/>
      <c r="S8" s="325"/>
      <c r="T8" s="282"/>
      <c r="U8" s="257"/>
      <c r="V8" s="533"/>
      <c r="W8" s="935"/>
      <c r="X8" s="301"/>
      <c r="Y8" s="340"/>
      <c r="Z8" s="325"/>
      <c r="AA8" s="278"/>
      <c r="AB8" s="94"/>
      <c r="AC8" s="269"/>
      <c r="AD8" s="924"/>
      <c r="AE8" s="301"/>
      <c r="AF8" s="340"/>
      <c r="AG8" s="685"/>
      <c r="AH8" s="280"/>
      <c r="AI8" s="153"/>
      <c r="AJ8" s="269"/>
      <c r="AK8" s="3"/>
      <c r="AL8" s="3"/>
      <c r="AN8" s="792"/>
      <c r="AO8" s="632"/>
      <c r="AP8" s="607"/>
      <c r="AQ8" s="608"/>
      <c r="AR8" s="79"/>
      <c r="AS8" s="79"/>
      <c r="AT8" s="796"/>
      <c r="AU8" s="106"/>
      <c r="AV8" s="3"/>
      <c r="AW8" s="3"/>
      <c r="AX8" s="3"/>
      <c r="AY8" s="111"/>
      <c r="AZ8" s="111"/>
      <c r="BA8" s="111"/>
      <c r="BB8" s="111"/>
      <c r="BC8" s="111"/>
    </row>
    <row r="9" spans="1:62" s="132" customFormat="1" ht="18" customHeight="1">
      <c r="A9" s="1112"/>
      <c r="B9" s="1145"/>
      <c r="C9" s="858" t="s">
        <v>162</v>
      </c>
      <c r="D9" s="845">
        <v>5</v>
      </c>
      <c r="E9" s="845"/>
      <c r="F9" s="824"/>
      <c r="G9" s="832"/>
      <c r="H9" s="269">
        <f>D9/100</f>
        <v>0.05</v>
      </c>
      <c r="I9" s="657"/>
      <c r="J9" s="510"/>
      <c r="K9" s="576"/>
      <c r="L9" s="529"/>
      <c r="M9" s="282"/>
      <c r="N9" s="94"/>
      <c r="O9" s="269"/>
      <c r="P9" s="1149"/>
      <c r="Q9" s="301"/>
      <c r="R9" s="340"/>
      <c r="S9" s="325"/>
      <c r="T9" s="282"/>
      <c r="U9" s="257"/>
      <c r="V9" s="533"/>
      <c r="W9" s="935"/>
      <c r="X9" s="301"/>
      <c r="Y9" s="340"/>
      <c r="Z9" s="325"/>
      <c r="AA9" s="794"/>
      <c r="AB9" s="176"/>
      <c r="AC9" s="269"/>
      <c r="AD9" s="924"/>
      <c r="AE9" s="301"/>
      <c r="AF9" s="340"/>
      <c r="AG9" s="685"/>
      <c r="AH9" s="280"/>
      <c r="AI9" s="153"/>
      <c r="AJ9" s="269"/>
      <c r="AK9" s="3"/>
      <c r="AL9" s="3"/>
      <c r="AN9" s="792"/>
      <c r="AO9" s="632"/>
      <c r="AP9" s="607"/>
      <c r="AQ9" s="608"/>
      <c r="AR9" s="49"/>
      <c r="AS9" s="83"/>
      <c r="AT9" s="796"/>
      <c r="AU9" s="796"/>
      <c r="AV9" s="120"/>
      <c r="AW9" s="120"/>
      <c r="AX9" s="120"/>
      <c r="AY9" s="111"/>
      <c r="AZ9" s="111"/>
      <c r="BA9" s="111"/>
      <c r="BB9" s="111"/>
      <c r="BC9" s="111"/>
    </row>
    <row r="10" spans="1:62" s="132" customFormat="1" ht="18" customHeight="1">
      <c r="A10" s="1112"/>
      <c r="B10" s="1145"/>
      <c r="C10" s="858"/>
      <c r="D10" s="845"/>
      <c r="E10" s="845"/>
      <c r="F10" s="824">
        <f>D10/90</f>
        <v>0</v>
      </c>
      <c r="G10" s="832"/>
      <c r="H10" s="269"/>
      <c r="I10" s="657"/>
      <c r="J10" s="510"/>
      <c r="K10" s="576"/>
      <c r="L10" s="529"/>
      <c r="M10" s="433"/>
      <c r="N10" s="94"/>
      <c r="O10" s="269"/>
      <c r="P10" s="1149"/>
      <c r="Q10" s="301"/>
      <c r="R10" s="521"/>
      <c r="S10" s="325"/>
      <c r="T10" s="433"/>
      <c r="U10" s="257"/>
      <c r="V10" s="533"/>
      <c r="W10" s="935"/>
      <c r="X10" s="301"/>
      <c r="Y10" s="521"/>
      <c r="Z10" s="325"/>
      <c r="AA10" s="153"/>
      <c r="AB10" s="94"/>
      <c r="AC10" s="269"/>
      <c r="AD10" s="924"/>
      <c r="AE10" s="301"/>
      <c r="AF10" s="340"/>
      <c r="AG10" s="685"/>
      <c r="AH10" s="280"/>
      <c r="AI10" s="153"/>
      <c r="AJ10" s="269"/>
      <c r="AK10" s="3"/>
      <c r="AL10" s="3"/>
      <c r="AN10" s="818"/>
      <c r="AO10" s="608"/>
      <c r="AP10" s="819"/>
      <c r="AQ10" s="820"/>
      <c r="AR10" s="106"/>
      <c r="AS10" s="106"/>
      <c r="AT10" s="106"/>
      <c r="AU10" s="82"/>
      <c r="AV10" s="786"/>
      <c r="AW10" s="786"/>
      <c r="AX10" s="786"/>
      <c r="AY10" s="111"/>
      <c r="AZ10" s="111"/>
      <c r="BA10" s="111"/>
      <c r="BB10" s="111"/>
      <c r="BC10" s="111"/>
    </row>
    <row r="11" spans="1:62" s="132" customFormat="1" ht="18" customHeight="1">
      <c r="A11" s="1112"/>
      <c r="B11" s="1146"/>
      <c r="C11" s="831"/>
      <c r="D11" s="845"/>
      <c r="E11" s="845"/>
      <c r="F11" s="824"/>
      <c r="G11" s="836"/>
      <c r="H11" s="281"/>
      <c r="I11" s="657"/>
      <c r="J11" s="562"/>
      <c r="K11" s="576"/>
      <c r="L11" s="529"/>
      <c r="M11" s="433"/>
      <c r="N11" s="94"/>
      <c r="O11" s="269"/>
      <c r="P11" s="1150"/>
      <c r="Q11" s="301"/>
      <c r="R11" s="521"/>
      <c r="S11" s="325"/>
      <c r="T11" s="433"/>
      <c r="U11" s="257"/>
      <c r="V11" s="533"/>
      <c r="W11" s="936"/>
      <c r="X11" s="301"/>
      <c r="Y11" s="521"/>
      <c r="Z11" s="325"/>
      <c r="AA11" s="153"/>
      <c r="AB11" s="94"/>
      <c r="AC11" s="269"/>
      <c r="AD11" s="925"/>
      <c r="AE11" s="301"/>
      <c r="AF11" s="340"/>
      <c r="AG11" s="685"/>
      <c r="AH11" s="280"/>
      <c r="AI11" s="153"/>
      <c r="AJ11" s="269"/>
      <c r="AK11" s="3"/>
      <c r="AL11" s="601"/>
      <c r="AM11" s="149"/>
      <c r="AN11" s="818"/>
      <c r="AO11" s="608"/>
      <c r="AP11" s="607"/>
      <c r="AQ11" s="632"/>
      <c r="AR11" s="796"/>
      <c r="AS11" s="106"/>
      <c r="AT11" s="106"/>
      <c r="AU11" s="106"/>
      <c r="AV11" s="3"/>
      <c r="AW11" s="3"/>
      <c r="AX11" s="3"/>
      <c r="AY11" s="111"/>
      <c r="AZ11" s="111"/>
      <c r="BA11" s="111"/>
      <c r="BB11" s="111"/>
      <c r="BC11" s="111"/>
    </row>
    <row r="12" spans="1:62" s="132" customFormat="1" ht="18" customHeight="1">
      <c r="A12" s="1121" t="s">
        <v>20</v>
      </c>
      <c r="B12" s="1148" t="s">
        <v>153</v>
      </c>
      <c r="C12" s="510" t="s">
        <v>94</v>
      </c>
      <c r="D12" s="845">
        <v>80</v>
      </c>
      <c r="E12" s="529"/>
      <c r="F12" s="434"/>
      <c r="G12" s="258">
        <f>D12/140</f>
        <v>0.5714285714285714</v>
      </c>
      <c r="H12" s="533" t="s">
        <v>324</v>
      </c>
      <c r="I12" s="657"/>
      <c r="J12" s="87"/>
      <c r="K12" s="859"/>
      <c r="L12" s="255"/>
      <c r="M12" s="434"/>
      <c r="N12" s="94"/>
      <c r="O12" s="269"/>
      <c r="P12" s="1148"/>
      <c r="Q12" s="510"/>
      <c r="R12" s="340"/>
      <c r="S12" s="529"/>
      <c r="T12" s="434"/>
      <c r="U12" s="258"/>
      <c r="V12" s="533"/>
      <c r="W12" s="934"/>
      <c r="X12" s="510"/>
      <c r="Y12" s="340"/>
      <c r="Z12" s="522"/>
      <c r="AA12" s="241"/>
      <c r="AB12" s="88"/>
      <c r="AC12" s="269"/>
      <c r="AD12" s="1151"/>
      <c r="AE12" s="510"/>
      <c r="AF12" s="860"/>
      <c r="AG12" s="685"/>
      <c r="AH12" s="107"/>
      <c r="AI12" s="94"/>
      <c r="AJ12" s="269"/>
      <c r="AK12" s="3"/>
      <c r="AL12" s="601"/>
      <c r="AM12" s="149"/>
      <c r="AN12" s="818"/>
      <c r="AO12" s="608"/>
      <c r="AP12" s="680"/>
      <c r="AQ12" s="608"/>
      <c r="AR12" s="796"/>
      <c r="AS12" s="106"/>
      <c r="AT12" s="106"/>
      <c r="AU12" s="106"/>
      <c r="AV12" s="3"/>
      <c r="AW12" s="3"/>
      <c r="AX12" s="3"/>
      <c r="AY12" s="111"/>
      <c r="AZ12" s="111"/>
      <c r="BA12" s="111"/>
      <c r="BB12" s="111"/>
      <c r="BC12" s="111"/>
    </row>
    <row r="13" spans="1:62" s="132" customFormat="1" ht="18" customHeight="1">
      <c r="A13" s="1112"/>
      <c r="B13" s="1149"/>
      <c r="C13" s="510" t="s">
        <v>118</v>
      </c>
      <c r="D13" s="845">
        <v>25</v>
      </c>
      <c r="E13" s="529"/>
      <c r="F13" s="435"/>
      <c r="G13" s="257">
        <f>D13/35</f>
        <v>0.7142857142857143</v>
      </c>
      <c r="H13" s="534"/>
      <c r="I13" s="657"/>
      <c r="J13" s="5"/>
      <c r="K13" s="859"/>
      <c r="L13" s="255"/>
      <c r="M13" s="435"/>
      <c r="N13" s="94"/>
      <c r="O13" s="269"/>
      <c r="P13" s="1149"/>
      <c r="Q13" s="510"/>
      <c r="R13" s="340"/>
      <c r="S13" s="529"/>
      <c r="T13" s="435"/>
      <c r="U13" s="257"/>
      <c r="V13" s="534"/>
      <c r="W13" s="935"/>
      <c r="X13" s="510"/>
      <c r="Y13" s="340"/>
      <c r="Z13" s="580"/>
      <c r="AA13" s="241"/>
      <c r="AB13" s="94"/>
      <c r="AC13" s="269"/>
      <c r="AD13" s="1151"/>
      <c r="AE13" s="510"/>
      <c r="AF13" s="576"/>
      <c r="AG13" s="685"/>
      <c r="AH13" s="567"/>
      <c r="AI13" s="94"/>
      <c r="AJ13" s="568"/>
      <c r="AK13" s="3"/>
      <c r="AL13" s="601"/>
      <c r="AM13" s="149"/>
      <c r="AN13" s="818"/>
      <c r="AO13" s="608"/>
      <c r="AP13" s="607"/>
      <c r="AQ13" s="632"/>
      <c r="AR13" s="796"/>
      <c r="AS13" s="106"/>
      <c r="AT13" s="106"/>
      <c r="AU13" s="106"/>
      <c r="AV13" s="3"/>
      <c r="AW13" s="3"/>
      <c r="AX13" s="3"/>
      <c r="AY13" s="111"/>
      <c r="AZ13" s="111"/>
      <c r="BA13" s="111"/>
      <c r="BB13" s="111"/>
      <c r="BC13" s="111"/>
    </row>
    <row r="14" spans="1:62" s="132" customFormat="1" ht="18" customHeight="1">
      <c r="A14" s="1112"/>
      <c r="B14" s="1149"/>
      <c r="C14" s="510" t="s">
        <v>162</v>
      </c>
      <c r="D14" s="340">
        <v>1.3043478260869565</v>
      </c>
      <c r="E14" s="580"/>
      <c r="F14" s="435"/>
      <c r="G14" s="258"/>
      <c r="H14" s="533">
        <f>D14/100</f>
        <v>1.3043478260869566E-2</v>
      </c>
      <c r="I14" s="657"/>
      <c r="J14" s="265"/>
      <c r="K14" s="584"/>
      <c r="L14" s="316"/>
      <c r="M14" s="435"/>
      <c r="N14" s="94"/>
      <c r="O14" s="269"/>
      <c r="P14" s="1149"/>
      <c r="Q14" s="510"/>
      <c r="R14" s="340"/>
      <c r="S14" s="580"/>
      <c r="T14" s="435"/>
      <c r="U14" s="258"/>
      <c r="V14" s="533"/>
      <c r="W14" s="935"/>
      <c r="X14" s="510"/>
      <c r="Y14" s="340"/>
      <c r="Z14" s="529"/>
      <c r="AA14" s="241"/>
      <c r="AB14" s="88"/>
      <c r="AC14" s="269"/>
      <c r="AD14" s="1151"/>
      <c r="AE14" s="510"/>
      <c r="AF14" s="582"/>
      <c r="AG14" s="685"/>
      <c r="AH14" s="107"/>
      <c r="AI14" s="94"/>
      <c r="AJ14" s="269"/>
      <c r="AK14" s="3"/>
      <c r="AL14" s="601"/>
      <c r="AM14" s="149"/>
      <c r="AN14" s="818"/>
      <c r="AO14" s="647"/>
      <c r="AP14" s="648"/>
      <c r="AQ14" s="649"/>
      <c r="AR14" s="796"/>
      <c r="AS14" s="106"/>
      <c r="AT14" s="106"/>
      <c r="AU14" s="106"/>
      <c r="AV14" s="3"/>
      <c r="AW14" s="3"/>
      <c r="AX14" s="3"/>
      <c r="AY14" s="111"/>
      <c r="AZ14" s="111"/>
      <c r="BA14" s="111"/>
      <c r="BB14" s="111"/>
      <c r="BC14" s="111"/>
    </row>
    <row r="15" spans="1:62" s="132" customFormat="1" ht="18" customHeight="1">
      <c r="A15" s="1112"/>
      <c r="B15" s="1149"/>
      <c r="C15" s="510"/>
      <c r="D15" s="576"/>
      <c r="E15" s="529"/>
      <c r="F15" s="436"/>
      <c r="G15" s="260"/>
      <c r="H15" s="535"/>
      <c r="I15" s="657"/>
      <c r="J15" s="265"/>
      <c r="K15" s="584"/>
      <c r="L15" s="316"/>
      <c r="M15" s="436"/>
      <c r="N15" s="94"/>
      <c r="O15" s="269"/>
      <c r="P15" s="1149"/>
      <c r="Q15" s="510"/>
      <c r="R15" s="576"/>
      <c r="S15" s="529"/>
      <c r="T15" s="436"/>
      <c r="U15" s="260"/>
      <c r="V15" s="535"/>
      <c r="W15" s="935"/>
      <c r="X15" s="510"/>
      <c r="Y15" s="340"/>
      <c r="Z15" s="580"/>
      <c r="AA15" s="242"/>
      <c r="AB15" s="58"/>
      <c r="AC15" s="269"/>
      <c r="AD15" s="1151"/>
      <c r="AE15" s="510"/>
      <c r="AF15" s="576"/>
      <c r="AG15" s="685"/>
      <c r="AH15" s="105"/>
      <c r="AI15" s="107"/>
      <c r="AJ15" s="269"/>
      <c r="AK15" s="3"/>
      <c r="AL15" s="601"/>
      <c r="AM15" s="792"/>
      <c r="AN15" s="632"/>
      <c r="AO15" s="607"/>
      <c r="AP15" s="608"/>
      <c r="AQ15" s="9"/>
      <c r="AR15" s="9"/>
      <c r="AS15" s="149"/>
      <c r="AT15" s="190"/>
      <c r="AU15" s="106"/>
      <c r="AV15" s="3"/>
      <c r="AW15" s="3"/>
      <c r="AX15" s="3"/>
      <c r="AY15" s="111"/>
      <c r="AZ15" s="111"/>
      <c r="BA15" s="111"/>
      <c r="BB15" s="111"/>
      <c r="BC15" s="111"/>
    </row>
    <row r="16" spans="1:62" s="132" customFormat="1" ht="18" customHeight="1">
      <c r="A16" s="1112"/>
      <c r="B16" s="1150"/>
      <c r="C16" s="301"/>
      <c r="D16" s="521"/>
      <c r="E16" s="325"/>
      <c r="F16" s="436"/>
      <c r="G16" s="259"/>
      <c r="H16" s="536"/>
      <c r="I16" s="658"/>
      <c r="J16" s="265"/>
      <c r="K16" s="585"/>
      <c r="L16" s="316"/>
      <c r="M16" s="436"/>
      <c r="N16" s="94"/>
      <c r="O16" s="269"/>
      <c r="P16" s="1150"/>
      <c r="Q16" s="301"/>
      <c r="R16" s="521"/>
      <c r="S16" s="325"/>
      <c r="T16" s="436"/>
      <c r="U16" s="259"/>
      <c r="V16" s="536"/>
      <c r="W16" s="936"/>
      <c r="X16" s="301"/>
      <c r="Y16" s="340"/>
      <c r="Z16" s="861"/>
      <c r="AA16" s="242"/>
      <c r="AB16" s="58"/>
      <c r="AC16" s="269"/>
      <c r="AD16" s="1152"/>
      <c r="AE16" s="528"/>
      <c r="AF16" s="583"/>
      <c r="AG16" s="685"/>
      <c r="AH16" s="105"/>
      <c r="AI16" s="105"/>
      <c r="AJ16" s="569"/>
      <c r="AK16" s="3"/>
      <c r="AL16" s="3"/>
      <c r="AM16" s="792"/>
      <c r="AN16" s="632"/>
      <c r="AO16" s="607"/>
      <c r="AP16" s="608"/>
      <c r="AQ16" s="9"/>
      <c r="AR16" s="189"/>
      <c r="AS16" s="149"/>
      <c r="AT16" s="190"/>
      <c r="AU16" s="106"/>
      <c r="AV16" s="3"/>
      <c r="AW16" s="3"/>
      <c r="AX16" s="3"/>
      <c r="AY16" s="111"/>
      <c r="AZ16" s="111"/>
      <c r="BA16" s="111"/>
      <c r="BB16" s="111"/>
      <c r="BC16" s="111"/>
    </row>
    <row r="17" spans="1:55" ht="18" customHeight="1">
      <c r="A17" s="1007" t="s">
        <v>30</v>
      </c>
      <c r="B17" s="928" t="s">
        <v>189</v>
      </c>
      <c r="C17" s="93" t="s">
        <v>69</v>
      </c>
      <c r="D17" s="340">
        <v>75.388026607538805</v>
      </c>
      <c r="E17" s="337"/>
      <c r="F17" s="298"/>
      <c r="G17" s="173"/>
      <c r="H17" s="269">
        <f>D17/100</f>
        <v>0.75388026607538805</v>
      </c>
      <c r="I17" s="1011"/>
      <c r="J17" s="862"/>
      <c r="K17" s="859"/>
      <c r="L17" s="298"/>
      <c r="M17" s="437"/>
      <c r="N17" s="58"/>
      <c r="O17" s="281"/>
      <c r="P17" s="928"/>
      <c r="Q17" s="93"/>
      <c r="R17" s="340"/>
      <c r="S17" s="337"/>
      <c r="T17" s="437"/>
      <c r="U17" s="58"/>
      <c r="V17" s="533"/>
      <c r="W17" s="928"/>
      <c r="X17" s="93"/>
      <c r="Y17" s="340"/>
      <c r="Z17" s="337"/>
      <c r="AA17" s="228"/>
      <c r="AB17" s="138"/>
      <c r="AC17" s="269"/>
      <c r="AD17" s="928"/>
      <c r="AE17" s="93"/>
      <c r="AF17" s="340"/>
      <c r="AG17" s="685"/>
      <c r="AH17" s="280"/>
      <c r="AI17" s="173"/>
      <c r="AJ17" s="269"/>
      <c r="AM17" s="792"/>
      <c r="AN17" s="632"/>
      <c r="AO17" s="607"/>
      <c r="AP17" s="608"/>
      <c r="AQ17" s="9"/>
      <c r="AR17" s="9"/>
      <c r="AS17" s="149"/>
      <c r="AT17" s="190"/>
      <c r="AU17" s="106"/>
      <c r="AY17" s="771"/>
      <c r="AZ17" s="771"/>
      <c r="BA17" s="771"/>
      <c r="BB17" s="771"/>
      <c r="BC17" s="771"/>
    </row>
    <row r="18" spans="1:55" ht="18" customHeight="1">
      <c r="A18" s="1008"/>
      <c r="B18" s="929"/>
      <c r="C18" s="473"/>
      <c r="D18" s="340"/>
      <c r="E18" s="337"/>
      <c r="F18" s="438"/>
      <c r="G18" s="241"/>
      <c r="H18" s="270"/>
      <c r="I18" s="1012"/>
      <c r="J18" s="1153"/>
      <c r="K18" s="266"/>
      <c r="L18" s="438"/>
      <c r="M18" s="437"/>
      <c r="N18" s="141"/>
      <c r="O18" s="274"/>
      <c r="P18" s="929"/>
      <c r="Q18" s="473"/>
      <c r="R18" s="340"/>
      <c r="S18" s="337"/>
      <c r="T18" s="437"/>
      <c r="U18" s="257"/>
      <c r="V18" s="141"/>
      <c r="W18" s="929"/>
      <c r="X18" s="473"/>
      <c r="Y18" s="340"/>
      <c r="Z18" s="337"/>
      <c r="AA18" s="228"/>
      <c r="AB18" s="138"/>
      <c r="AC18" s="269"/>
      <c r="AD18" s="929"/>
      <c r="AE18" s="473"/>
      <c r="AF18" s="340"/>
      <c r="AG18" s="685"/>
      <c r="AH18" s="280"/>
      <c r="AI18" s="173"/>
      <c r="AJ18" s="270"/>
      <c r="AM18" s="792"/>
      <c r="AN18" s="632"/>
      <c r="AO18" s="680"/>
      <c r="AP18" s="608"/>
      <c r="AQ18" s="9"/>
      <c r="AR18" s="9"/>
      <c r="AS18" s="149"/>
      <c r="AT18" s="190"/>
      <c r="AU18" s="106"/>
      <c r="AY18" s="771"/>
      <c r="AZ18" s="771"/>
      <c r="BA18" s="771"/>
      <c r="BB18" s="771"/>
      <c r="BC18" s="771"/>
    </row>
    <row r="19" spans="1:55" ht="18" customHeight="1">
      <c r="A19" s="1008"/>
      <c r="B19" s="929"/>
      <c r="C19" s="473"/>
      <c r="D19" s="340"/>
      <c r="E19" s="337"/>
      <c r="F19" s="438"/>
      <c r="G19" s="173"/>
      <c r="H19" s="270"/>
      <c r="I19" s="1012"/>
      <c r="J19" s="1154"/>
      <c r="K19" s="266"/>
      <c r="L19" s="438"/>
      <c r="M19" s="437"/>
      <c r="N19" s="141"/>
      <c r="O19" s="274"/>
      <c r="P19" s="929"/>
      <c r="Q19" s="473"/>
      <c r="R19" s="340"/>
      <c r="S19" s="337"/>
      <c r="T19" s="437"/>
      <c r="U19" s="141"/>
      <c r="V19" s="141"/>
      <c r="W19" s="929"/>
      <c r="X19" s="473"/>
      <c r="Y19" s="340"/>
      <c r="Z19" s="337"/>
      <c r="AA19" s="228"/>
      <c r="AB19" s="88"/>
      <c r="AC19" s="270"/>
      <c r="AD19" s="929"/>
      <c r="AE19" s="473"/>
      <c r="AF19" s="340"/>
      <c r="AG19" s="685"/>
      <c r="AH19" s="280"/>
      <c r="AI19" s="94"/>
      <c r="AJ19" s="270"/>
      <c r="AM19" s="792"/>
      <c r="AN19" s="632"/>
      <c r="AO19" s="632"/>
      <c r="AP19" s="608"/>
      <c r="AQ19" s="9"/>
      <c r="AR19" s="9"/>
      <c r="AS19" s="9"/>
      <c r="AT19" s="190"/>
      <c r="AU19" s="106"/>
      <c r="AY19" s="771"/>
      <c r="AZ19" s="771"/>
      <c r="BA19" s="771"/>
      <c r="BB19" s="771"/>
      <c r="BC19" s="771"/>
    </row>
    <row r="20" spans="1:55" ht="18" customHeight="1">
      <c r="A20" s="1008"/>
      <c r="B20" s="929"/>
      <c r="C20" s="477"/>
      <c r="D20" s="340"/>
      <c r="E20" s="337"/>
      <c r="F20" s="438"/>
      <c r="G20" s="173"/>
      <c r="H20" s="270"/>
      <c r="I20" s="1012"/>
      <c r="J20" s="1154"/>
      <c r="K20" s="266"/>
      <c r="L20" s="438"/>
      <c r="M20" s="437"/>
      <c r="N20" s="141"/>
      <c r="O20" s="274"/>
      <c r="P20" s="929"/>
      <c r="Q20" s="477"/>
      <c r="R20" s="340"/>
      <c r="S20" s="337"/>
      <c r="T20" s="437"/>
      <c r="U20" s="141"/>
      <c r="V20" s="141"/>
      <c r="W20" s="929"/>
      <c r="X20" s="477"/>
      <c r="Y20" s="340"/>
      <c r="Z20" s="337"/>
      <c r="AA20" s="228"/>
      <c r="AB20" s="138"/>
      <c r="AC20" s="270"/>
      <c r="AD20" s="929"/>
      <c r="AE20" s="477"/>
      <c r="AF20" s="340"/>
      <c r="AG20" s="685"/>
      <c r="AH20" s="280"/>
      <c r="AI20" s="173"/>
      <c r="AJ20" s="270"/>
      <c r="AN20" s="792"/>
      <c r="AO20" s="608"/>
      <c r="AP20" s="607"/>
      <c r="AQ20" s="608"/>
      <c r="AR20" s="786"/>
      <c r="AS20" s="149"/>
      <c r="AT20" s="796"/>
      <c r="AU20" s="106"/>
      <c r="AY20" s="771"/>
      <c r="AZ20" s="771"/>
      <c r="BA20" s="771"/>
      <c r="BB20" s="771"/>
      <c r="BC20" s="771"/>
    </row>
    <row r="21" spans="1:55" ht="18" customHeight="1">
      <c r="A21" s="1009"/>
      <c r="B21" s="930"/>
      <c r="C21" s="477"/>
      <c r="D21" s="93"/>
      <c r="E21" s="613"/>
      <c r="F21" s="438"/>
      <c r="G21" s="173"/>
      <c r="H21" s="270"/>
      <c r="I21" s="1013"/>
      <c r="J21" s="1155"/>
      <c r="K21" s="266"/>
      <c r="L21" s="438"/>
      <c r="M21" s="437"/>
      <c r="N21" s="141"/>
      <c r="O21" s="274"/>
      <c r="P21" s="930"/>
      <c r="Q21" s="477"/>
      <c r="R21" s="93"/>
      <c r="S21" s="337"/>
      <c r="T21" s="437"/>
      <c r="U21" s="141"/>
      <c r="V21" s="141"/>
      <c r="W21" s="930"/>
      <c r="X21" s="477"/>
      <c r="Y21" s="93"/>
      <c r="Z21" s="337"/>
      <c r="AA21" s="228"/>
      <c r="AB21" s="138"/>
      <c r="AC21" s="270"/>
      <c r="AD21" s="930"/>
      <c r="AE21" s="477"/>
      <c r="AF21" s="93"/>
      <c r="AG21" s="685"/>
      <c r="AH21" s="280"/>
      <c r="AI21" s="173"/>
      <c r="AJ21" s="270"/>
      <c r="AN21" s="792"/>
      <c r="AO21" s="608"/>
      <c r="AP21" s="607"/>
      <c r="AQ21" s="608"/>
      <c r="AR21" s="149"/>
      <c r="AS21" s="786"/>
      <c r="AT21" s="796"/>
      <c r="AU21" s="106"/>
      <c r="AY21" s="771"/>
      <c r="AZ21" s="771"/>
      <c r="BA21" s="771"/>
      <c r="BB21" s="771"/>
      <c r="BC21" s="771"/>
    </row>
    <row r="22" spans="1:55" ht="18" customHeight="1">
      <c r="A22" s="1122" t="s">
        <v>21</v>
      </c>
      <c r="B22" s="1144" t="s">
        <v>343</v>
      </c>
      <c r="C22" s="863" t="s">
        <v>250</v>
      </c>
      <c r="D22" s="340">
        <v>20</v>
      </c>
      <c r="E22" s="340">
        <f>D22*1000/451</f>
        <v>44.345898004434588</v>
      </c>
      <c r="F22" s="87"/>
      <c r="G22" s="138"/>
      <c r="H22" s="269">
        <f>D22/100</f>
        <v>0.2</v>
      </c>
      <c r="I22" s="1106"/>
      <c r="J22" s="510"/>
      <c r="K22" s="582"/>
      <c r="L22" s="325"/>
      <c r="M22" s="228"/>
      <c r="N22" s="138"/>
      <c r="O22" s="269"/>
      <c r="P22" s="1011"/>
      <c r="Q22" s="152"/>
      <c r="R22" s="340"/>
      <c r="S22" s="793"/>
      <c r="T22" s="228"/>
      <c r="U22" s="141"/>
      <c r="V22" s="537"/>
      <c r="W22" s="934"/>
      <c r="X22" s="301"/>
      <c r="Y22" s="340"/>
      <c r="Z22" s="325"/>
      <c r="AA22" s="173"/>
      <c r="AB22" s="138"/>
      <c r="AC22" s="269"/>
      <c r="AD22" s="1156"/>
      <c r="AE22" s="842"/>
      <c r="AF22" s="576"/>
      <c r="AG22" s="685"/>
      <c r="AH22" s="280"/>
      <c r="AI22" s="153"/>
      <c r="AJ22" s="269"/>
      <c r="AN22" s="792"/>
      <c r="AO22" s="608"/>
      <c r="AP22" s="607"/>
      <c r="AQ22" s="608"/>
      <c r="AR22" s="786"/>
      <c r="AS22" s="149"/>
      <c r="AT22" s="796"/>
      <c r="AU22" s="106"/>
      <c r="AY22" s="771"/>
      <c r="AZ22" s="771"/>
      <c r="BA22" s="771"/>
      <c r="BB22" s="771"/>
      <c r="BC22" s="771"/>
    </row>
    <row r="23" spans="1:55" ht="18" customHeight="1">
      <c r="A23" s="1122"/>
      <c r="B23" s="1145"/>
      <c r="C23" s="863" t="s">
        <v>224</v>
      </c>
      <c r="D23" s="340">
        <v>18</v>
      </c>
      <c r="E23" s="864"/>
      <c r="F23" s="314">
        <f>D23/85</f>
        <v>0.21176470588235294</v>
      </c>
      <c r="G23" s="138"/>
      <c r="H23" s="269"/>
      <c r="I23" s="1107"/>
      <c r="J23" s="510"/>
      <c r="K23" s="582"/>
      <c r="L23" s="325"/>
      <c r="M23" s="594"/>
      <c r="N23" s="138"/>
      <c r="O23" s="270"/>
      <c r="P23" s="1012"/>
      <c r="Q23" s="87"/>
      <c r="R23" s="340"/>
      <c r="S23" s="68"/>
      <c r="T23" s="228"/>
      <c r="U23" s="142"/>
      <c r="V23" s="533"/>
      <c r="W23" s="935"/>
      <c r="X23" s="301"/>
      <c r="Y23" s="340"/>
      <c r="Z23" s="325"/>
      <c r="AA23" s="173"/>
      <c r="AB23" s="235"/>
      <c r="AC23" s="269"/>
      <c r="AD23" s="1157"/>
      <c r="AE23" s="510"/>
      <c r="AF23" s="576"/>
      <c r="AG23" s="685"/>
      <c r="AH23" s="283"/>
      <c r="AI23" s="173"/>
      <c r="AJ23" s="269"/>
      <c r="AN23" s="792"/>
      <c r="AO23" s="647"/>
      <c r="AP23" s="852"/>
      <c r="AQ23" s="649"/>
      <c r="AR23" s="149"/>
      <c r="AS23" s="771"/>
      <c r="AT23" s="796"/>
      <c r="AU23" s="106"/>
      <c r="AY23" s="771"/>
      <c r="AZ23" s="771"/>
      <c r="BA23" s="771"/>
      <c r="BB23" s="771"/>
      <c r="BC23" s="771"/>
    </row>
    <row r="24" spans="1:55" ht="18" customHeight="1">
      <c r="A24" s="1122"/>
      <c r="B24" s="1145"/>
      <c r="C24" s="908" t="s">
        <v>364</v>
      </c>
      <c r="D24" s="340">
        <v>10</v>
      </c>
      <c r="E24" s="864"/>
      <c r="F24" s="314"/>
      <c r="G24" s="138">
        <f>D24/50</f>
        <v>0.2</v>
      </c>
      <c r="H24" s="269"/>
      <c r="I24" s="1107"/>
      <c r="J24" s="510"/>
      <c r="K24" s="582"/>
      <c r="L24" s="325"/>
      <c r="M24" s="228"/>
      <c r="N24" s="138"/>
      <c r="O24" s="270"/>
      <c r="P24" s="1012"/>
      <c r="Q24" s="87"/>
      <c r="R24" s="340"/>
      <c r="S24" s="68"/>
      <c r="T24" s="593"/>
      <c r="U24" s="141"/>
      <c r="V24" s="537"/>
      <c r="W24" s="935"/>
      <c r="X24" s="301"/>
      <c r="Y24" s="340"/>
      <c r="Z24" s="325"/>
      <c r="AA24" s="173"/>
      <c r="AB24" s="138"/>
      <c r="AC24" s="269"/>
      <c r="AD24" s="1157"/>
      <c r="AE24" s="510"/>
      <c r="AF24" s="576"/>
      <c r="AG24" s="685"/>
      <c r="AH24" s="283"/>
      <c r="AI24" s="173"/>
      <c r="AJ24" s="270"/>
      <c r="AN24" s="792"/>
      <c r="AO24" s="647"/>
      <c r="AP24" s="649"/>
      <c r="AQ24" s="649"/>
      <c r="AR24" s="771"/>
      <c r="AS24" s="771"/>
      <c r="AT24" s="796"/>
      <c r="AU24" s="106"/>
      <c r="AY24" s="771"/>
      <c r="AZ24" s="771"/>
      <c r="BA24" s="771"/>
      <c r="BB24" s="771"/>
      <c r="BC24" s="771"/>
    </row>
    <row r="25" spans="1:55" ht="18" customHeight="1">
      <c r="A25" s="1122"/>
      <c r="B25" s="1145"/>
      <c r="C25" s="863" t="s">
        <v>344</v>
      </c>
      <c r="D25" s="340" t="s">
        <v>195</v>
      </c>
      <c r="E25" s="611"/>
      <c r="F25" s="87"/>
      <c r="G25" s="138"/>
      <c r="H25" s="269"/>
      <c r="I25" s="1107"/>
      <c r="J25" s="510"/>
      <c r="K25" s="576"/>
      <c r="L25" s="325"/>
      <c r="M25" s="228"/>
      <c r="N25" s="138"/>
      <c r="O25" s="269"/>
      <c r="P25" s="1012"/>
      <c r="Q25" s="87"/>
      <c r="R25" s="340"/>
      <c r="S25" s="68"/>
      <c r="T25" s="228"/>
      <c r="U25" s="567"/>
      <c r="V25" s="537"/>
      <c r="W25" s="935"/>
      <c r="X25" s="301"/>
      <c r="Y25" s="521"/>
      <c r="Z25" s="325"/>
      <c r="AA25" s="173"/>
      <c r="AB25" s="138"/>
      <c r="AC25" s="269"/>
      <c r="AD25" s="1157"/>
      <c r="AE25" s="528"/>
      <c r="AF25" s="854"/>
      <c r="AG25" s="685"/>
      <c r="AH25" s="283"/>
      <c r="AI25" s="173"/>
      <c r="AJ25" s="270"/>
      <c r="AU25" s="106"/>
      <c r="AY25" s="771"/>
      <c r="AZ25" s="771"/>
      <c r="BA25" s="771"/>
      <c r="BB25" s="771"/>
      <c r="BC25" s="771"/>
    </row>
    <row r="26" spans="1:55" ht="18" customHeight="1">
      <c r="A26" s="1122"/>
      <c r="B26" s="1146"/>
      <c r="C26" s="863"/>
      <c r="D26" s="340"/>
      <c r="E26" s="611"/>
      <c r="F26" s="87"/>
      <c r="G26" s="138"/>
      <c r="H26" s="270"/>
      <c r="I26" s="1108"/>
      <c r="J26" s="510"/>
      <c r="K26" s="510"/>
      <c r="L26" s="325"/>
      <c r="M26" s="228"/>
      <c r="N26" s="138"/>
      <c r="O26" s="270"/>
      <c r="P26" s="1013"/>
      <c r="Q26" s="87"/>
      <c r="R26" s="444"/>
      <c r="S26" s="68"/>
      <c r="T26" s="228"/>
      <c r="U26" s="141"/>
      <c r="V26" s="141"/>
      <c r="W26" s="936"/>
      <c r="X26" s="301"/>
      <c r="Y26" s="301"/>
      <c r="Z26" s="325"/>
      <c r="AA26" s="173"/>
      <c r="AB26" s="138"/>
      <c r="AC26" s="270"/>
      <c r="AD26" s="1158"/>
      <c r="AE26" s="528"/>
      <c r="AF26" s="526"/>
      <c r="AG26" s="685"/>
      <c r="AH26" s="283"/>
      <c r="AI26" s="173"/>
      <c r="AJ26" s="270"/>
      <c r="AL26" s="771"/>
      <c r="AP26" s="49"/>
      <c r="AQ26" s="83"/>
      <c r="AR26" s="106"/>
      <c r="AS26" s="106"/>
      <c r="AT26" s="106"/>
      <c r="AU26" s="106"/>
      <c r="AY26" s="771"/>
      <c r="AZ26" s="771"/>
      <c r="BA26" s="771"/>
      <c r="BB26" s="771"/>
      <c r="BC26" s="771"/>
    </row>
    <row r="27" spans="1:55" s="103" customFormat="1" ht="18" customHeight="1">
      <c r="A27" s="161" t="s">
        <v>38</v>
      </c>
      <c r="B27" s="795" t="s">
        <v>8</v>
      </c>
      <c r="C27" s="292"/>
      <c r="D27" s="82"/>
      <c r="E27" s="60"/>
      <c r="F27" s="60"/>
      <c r="G27" s="279"/>
      <c r="H27" s="272"/>
      <c r="I27" s="119"/>
      <c r="J27" s="292"/>
      <c r="K27" s="82"/>
      <c r="L27" s="438"/>
      <c r="M27" s="382"/>
      <c r="N27" s="139"/>
      <c r="O27" s="272"/>
      <c r="P27" s="119"/>
      <c r="Q27" s="530"/>
      <c r="R27" s="82"/>
      <c r="S27" s="531"/>
      <c r="T27" s="382"/>
      <c r="U27" s="139"/>
      <c r="V27" s="139"/>
      <c r="W27" s="119"/>
      <c r="X27" s="292"/>
      <c r="Y27" s="107"/>
      <c r="Z27" s="283"/>
      <c r="AA27" s="382"/>
      <c r="AB27" s="139"/>
      <c r="AC27" s="272"/>
      <c r="AD27" s="119"/>
      <c r="AE27" s="78"/>
      <c r="AF27" s="60"/>
      <c r="AG27" s="685"/>
      <c r="AH27" s="283"/>
      <c r="AI27" s="382"/>
      <c r="AJ27" s="272"/>
      <c r="AK27" s="106"/>
      <c r="AL27" s="106"/>
      <c r="AM27" s="601"/>
      <c r="AN27" s="796"/>
      <c r="AO27" s="796"/>
      <c r="AP27" s="82"/>
      <c r="AQ27" s="106"/>
      <c r="AR27" s="106"/>
      <c r="AS27" s="106"/>
      <c r="AT27" s="106"/>
      <c r="AU27" s="106"/>
    </row>
    <row r="28" spans="1:55" ht="18" customHeight="1" thickBot="1">
      <c r="A28" s="6" t="s">
        <v>9</v>
      </c>
      <c r="B28" s="254" t="s">
        <v>0</v>
      </c>
      <c r="C28" s="857"/>
      <c r="D28" s="45"/>
      <c r="E28" s="70"/>
      <c r="F28" s="70"/>
      <c r="G28" s="279"/>
      <c r="H28" s="273"/>
      <c r="I28" s="69"/>
      <c r="J28" s="45"/>
      <c r="K28" s="70"/>
      <c r="L28" s="439"/>
      <c r="M28" s="174"/>
      <c r="N28" s="163"/>
      <c r="O28" s="291"/>
      <c r="P28" s="69"/>
      <c r="Q28" s="405"/>
      <c r="R28" s="45"/>
      <c r="S28" s="443"/>
      <c r="T28" s="174"/>
      <c r="U28" s="163"/>
      <c r="V28" s="163"/>
      <c r="W28" s="69"/>
      <c r="X28" s="45"/>
      <c r="Y28" s="538"/>
      <c r="Z28" s="288"/>
      <c r="AA28" s="174"/>
      <c r="AB28" s="163"/>
      <c r="AC28" s="291"/>
      <c r="AD28" s="69"/>
      <c r="AE28" s="45"/>
      <c r="AF28" s="70"/>
      <c r="AG28" s="769"/>
      <c r="AH28" s="283"/>
      <c r="AI28" s="279"/>
      <c r="AJ28" s="273"/>
      <c r="AL28" s="771"/>
      <c r="AM28" s="601"/>
      <c r="AU28" s="106"/>
      <c r="AY28" s="771"/>
      <c r="AZ28" s="771"/>
      <c r="BA28" s="771"/>
      <c r="BB28" s="771"/>
      <c r="BC28" s="771"/>
    </row>
    <row r="29" spans="1:55" ht="20.100000000000001" customHeight="1">
      <c r="A29" s="1132" t="s">
        <v>10</v>
      </c>
      <c r="B29" s="1024" t="s">
        <v>11</v>
      </c>
      <c r="C29" s="1030"/>
      <c r="D29" s="147"/>
      <c r="E29" s="287"/>
      <c r="F29" s="147">
        <f>SUM(F5:F28)</f>
        <v>5.2546831608179749</v>
      </c>
      <c r="G29" s="147">
        <f>SUM(G5:G28)</f>
        <v>3.1571428571428575</v>
      </c>
      <c r="H29" s="430">
        <f>SUM(H5:H28)</f>
        <v>1.2669237443362575</v>
      </c>
      <c r="I29" s="1104"/>
      <c r="J29" s="1105"/>
      <c r="K29" s="147"/>
      <c r="L29" s="287"/>
      <c r="M29" s="147"/>
      <c r="N29" s="147"/>
      <c r="O29" s="430"/>
      <c r="P29" s="1104"/>
      <c r="Q29" s="1105"/>
      <c r="R29" s="147"/>
      <c r="S29" s="287"/>
      <c r="T29" s="147"/>
      <c r="U29" s="147"/>
      <c r="V29" s="430"/>
      <c r="W29" s="1159"/>
      <c r="X29" s="1160"/>
      <c r="Y29" s="147"/>
      <c r="Z29" s="287"/>
      <c r="AA29" s="147"/>
      <c r="AB29" s="147"/>
      <c r="AC29" s="430"/>
      <c r="AD29" s="1024"/>
      <c r="AE29" s="1030"/>
      <c r="AF29" s="147"/>
      <c r="AG29" s="768"/>
      <c r="AH29" s="147"/>
      <c r="AI29" s="147"/>
      <c r="AJ29" s="430"/>
      <c r="AL29" s="771"/>
      <c r="AM29" s="601"/>
      <c r="AU29" s="106"/>
      <c r="AY29" s="771"/>
      <c r="AZ29" s="771"/>
      <c r="BA29" s="771"/>
      <c r="BB29" s="771"/>
      <c r="BC29" s="771"/>
    </row>
    <row r="30" spans="1:55" ht="20.100000000000001" customHeight="1">
      <c r="A30" s="1133"/>
      <c r="B30" s="1028" t="s">
        <v>31</v>
      </c>
      <c r="C30" s="1029"/>
      <c r="D30" s="148">
        <f>F29</f>
        <v>5.2546831608179749</v>
      </c>
      <c r="E30" s="283"/>
      <c r="F30" s="104"/>
      <c r="G30" s="104"/>
      <c r="H30" s="274"/>
      <c r="I30" s="1028"/>
      <c r="J30" s="1029"/>
      <c r="K30" s="148"/>
      <c r="L30" s="283"/>
      <c r="M30" s="104"/>
      <c r="N30" s="104"/>
      <c r="O30" s="274"/>
      <c r="P30" s="1028"/>
      <c r="Q30" s="1029"/>
      <c r="R30" s="148"/>
      <c r="S30" s="283"/>
      <c r="T30" s="104"/>
      <c r="U30" s="104"/>
      <c r="V30" s="274"/>
      <c r="W30" s="1060"/>
      <c r="X30" s="1029"/>
      <c r="Y30" s="148"/>
      <c r="Z30" s="283"/>
      <c r="AA30" s="104"/>
      <c r="AB30" s="104"/>
      <c r="AC30" s="274"/>
      <c r="AD30" s="1028"/>
      <c r="AE30" s="1029"/>
      <c r="AF30" s="148"/>
      <c r="AG30" s="685"/>
      <c r="AH30" s="104"/>
      <c r="AI30" s="104"/>
      <c r="AJ30" s="274"/>
      <c r="AL30" s="771"/>
      <c r="AM30" s="601"/>
      <c r="AU30" s="106"/>
      <c r="AY30" s="771"/>
      <c r="AZ30" s="771"/>
      <c r="BA30" s="771"/>
      <c r="BB30" s="771"/>
      <c r="BC30" s="771"/>
    </row>
    <row r="31" spans="1:55" ht="20.100000000000001" customHeight="1">
      <c r="A31" s="1133"/>
      <c r="B31" s="1028" t="s">
        <v>25</v>
      </c>
      <c r="C31" s="1029"/>
      <c r="D31" s="109">
        <f>G29</f>
        <v>3.1571428571428575</v>
      </c>
      <c r="E31" s="283"/>
      <c r="F31" s="109"/>
      <c r="G31" s="109"/>
      <c r="H31" s="240"/>
      <c r="I31" s="1028"/>
      <c r="J31" s="1029"/>
      <c r="K31" s="109"/>
      <c r="L31" s="283"/>
      <c r="M31" s="109"/>
      <c r="N31" s="109"/>
      <c r="O31" s="240"/>
      <c r="P31" s="1028"/>
      <c r="Q31" s="1029"/>
      <c r="R31" s="109"/>
      <c r="S31" s="283"/>
      <c r="T31" s="109"/>
      <c r="U31" s="109"/>
      <c r="V31" s="240"/>
      <c r="W31" s="1060"/>
      <c r="X31" s="1029"/>
      <c r="Y31" s="109"/>
      <c r="Z31" s="283"/>
      <c r="AA31" s="109"/>
      <c r="AB31" s="109"/>
      <c r="AC31" s="240"/>
      <c r="AD31" s="1028"/>
      <c r="AE31" s="1029"/>
      <c r="AF31" s="109"/>
      <c r="AG31" s="685"/>
      <c r="AH31" s="109"/>
      <c r="AI31" s="109"/>
      <c r="AJ31" s="240"/>
      <c r="AL31" s="771"/>
      <c r="AM31" s="601"/>
      <c r="AU31" s="106"/>
      <c r="AY31" s="771"/>
      <c r="AZ31" s="771"/>
      <c r="BA31" s="771"/>
      <c r="BB31" s="771"/>
      <c r="BC31" s="771"/>
    </row>
    <row r="32" spans="1:55" ht="20.100000000000001" customHeight="1">
      <c r="A32" s="1133"/>
      <c r="B32" s="1028" t="s">
        <v>345</v>
      </c>
      <c r="C32" s="1029"/>
      <c r="D32" s="109">
        <f>H29</f>
        <v>1.2669237443362575</v>
      </c>
      <c r="E32" s="283"/>
      <c r="F32" s="109"/>
      <c r="G32" s="109"/>
      <c r="H32" s="240"/>
      <c r="I32" s="1028"/>
      <c r="J32" s="1029"/>
      <c r="K32" s="109"/>
      <c r="L32" s="283"/>
      <c r="M32" s="109"/>
      <c r="N32" s="109"/>
      <c r="O32" s="240"/>
      <c r="P32" s="1028"/>
      <c r="Q32" s="1029"/>
      <c r="R32" s="109"/>
      <c r="S32" s="283"/>
      <c r="T32" s="109"/>
      <c r="U32" s="109"/>
      <c r="V32" s="240"/>
      <c r="W32" s="1060"/>
      <c r="X32" s="1029"/>
      <c r="Y32" s="109"/>
      <c r="Z32" s="283"/>
      <c r="AA32" s="109"/>
      <c r="AB32" s="109"/>
      <c r="AC32" s="240"/>
      <c r="AD32" s="1028"/>
      <c r="AE32" s="1029"/>
      <c r="AF32" s="109"/>
      <c r="AG32" s="685"/>
      <c r="AH32" s="109"/>
      <c r="AI32" s="109"/>
      <c r="AJ32" s="240"/>
      <c r="AL32" s="771"/>
      <c r="AM32" s="106"/>
      <c r="AU32" s="106"/>
      <c r="AY32" s="771"/>
      <c r="AZ32" s="771"/>
      <c r="BA32" s="771"/>
      <c r="BB32" s="771"/>
      <c r="BC32" s="771"/>
    </row>
    <row r="33" spans="1:55">
      <c r="A33" s="1133"/>
      <c r="B33" s="1028" t="s">
        <v>346</v>
      </c>
      <c r="C33" s="1029"/>
      <c r="D33" s="71"/>
      <c r="E33" s="283"/>
      <c r="F33" s="71"/>
      <c r="G33" s="71"/>
      <c r="H33" s="209"/>
      <c r="I33" s="1028"/>
      <c r="J33" s="1029"/>
      <c r="K33" s="71"/>
      <c r="L33" s="71"/>
      <c r="M33" s="71"/>
      <c r="N33" s="71"/>
      <c r="O33" s="209"/>
      <c r="P33" s="1028"/>
      <c r="Q33" s="1029"/>
      <c r="R33" s="97"/>
      <c r="S33" s="317"/>
      <c r="T33" s="71"/>
      <c r="U33" s="249"/>
      <c r="V33" s="209"/>
      <c r="W33" s="1060"/>
      <c r="X33" s="1029"/>
      <c r="Y33" s="71"/>
      <c r="Z33" s="289"/>
      <c r="AA33" s="143"/>
      <c r="AB33" s="143"/>
      <c r="AC33" s="143"/>
      <c r="AD33" s="1028"/>
      <c r="AE33" s="1029"/>
      <c r="AF33" s="71"/>
      <c r="AG33" s="685"/>
      <c r="AH33" s="283"/>
      <c r="AI33" s="249"/>
      <c r="AJ33" s="209"/>
      <c r="AL33" s="771"/>
      <c r="AM33" s="90"/>
      <c r="AU33" s="106"/>
      <c r="AV33" s="103"/>
      <c r="AW33" s="103"/>
      <c r="AX33" s="103"/>
      <c r="AY33" s="771"/>
      <c r="AZ33" s="771"/>
      <c r="BA33" s="771"/>
      <c r="BB33" s="771"/>
      <c r="BC33" s="771"/>
    </row>
    <row r="34" spans="1:55">
      <c r="A34" s="1133"/>
      <c r="B34" s="1103" t="s">
        <v>5</v>
      </c>
      <c r="C34" s="1065"/>
      <c r="D34" s="81"/>
      <c r="E34" s="283"/>
      <c r="F34" s="71"/>
      <c r="G34" s="71"/>
      <c r="H34" s="213"/>
      <c r="I34" s="1103"/>
      <c r="J34" s="1065"/>
      <c r="K34" s="81"/>
      <c r="L34" s="81"/>
      <c r="M34" s="71"/>
      <c r="N34" s="71"/>
      <c r="O34" s="213"/>
      <c r="P34" s="1103"/>
      <c r="Q34" s="1065"/>
      <c r="R34" s="81"/>
      <c r="S34" s="318"/>
      <c r="T34" s="250"/>
      <c r="U34" s="144"/>
      <c r="V34" s="213"/>
      <c r="W34" s="1060"/>
      <c r="X34" s="1029"/>
      <c r="Y34" s="71"/>
      <c r="Z34" s="289"/>
      <c r="AA34" s="144"/>
      <c r="AB34" s="144"/>
      <c r="AC34" s="144"/>
      <c r="AD34" s="1028"/>
      <c r="AE34" s="1029"/>
      <c r="AF34" s="81"/>
      <c r="AG34" s="685"/>
      <c r="AH34" s="97"/>
      <c r="AI34" s="250"/>
      <c r="AJ34" s="213"/>
      <c r="AL34" s="771"/>
      <c r="AM34" s="90"/>
      <c r="AU34" s="106"/>
    </row>
    <row r="35" spans="1:55" s="31" customFormat="1">
      <c r="A35" s="1133"/>
      <c r="B35" s="1026" t="s">
        <v>4</v>
      </c>
      <c r="C35" s="1027"/>
      <c r="D35" s="77">
        <v>2.5</v>
      </c>
      <c r="E35" s="284"/>
      <c r="F35" s="77"/>
      <c r="G35" s="77"/>
      <c r="H35" s="275"/>
      <c r="I35" s="1028"/>
      <c r="J35" s="1029"/>
      <c r="K35" s="77"/>
      <c r="L35" s="384"/>
      <c r="M35" s="251"/>
      <c r="N35" s="145"/>
      <c r="O35" s="275"/>
      <c r="P35" s="1026"/>
      <c r="Q35" s="1027"/>
      <c r="R35" s="77"/>
      <c r="S35" s="441"/>
      <c r="T35" s="251"/>
      <c r="U35" s="145"/>
      <c r="V35" s="275"/>
      <c r="W35" s="1060"/>
      <c r="X35" s="1029"/>
      <c r="Y35" s="77"/>
      <c r="Z35" s="289"/>
      <c r="AA35" s="145"/>
      <c r="AB35" s="145"/>
      <c r="AC35" s="145"/>
      <c r="AD35" s="1026"/>
      <c r="AE35" s="1027"/>
      <c r="AF35" s="77"/>
      <c r="AG35" s="685"/>
      <c r="AH35" s="284"/>
      <c r="AI35" s="251"/>
      <c r="AJ35" s="275"/>
      <c r="AM35" s="90"/>
      <c r="AU35" s="106"/>
      <c r="AV35" s="3"/>
      <c r="AW35" s="3"/>
      <c r="AX35" s="3"/>
    </row>
    <row r="36" spans="1:55" s="31" customFormat="1" ht="24" customHeight="1" thickBot="1">
      <c r="A36" s="1134"/>
      <c r="B36" s="983" t="s">
        <v>32</v>
      </c>
      <c r="C36" s="984"/>
      <c r="D36" s="76">
        <f>D30*70+D31*75+D32*25+D33*60+D34*120+D35*45</f>
        <v>748.78662915137897</v>
      </c>
      <c r="E36" s="431"/>
      <c r="F36" s="595"/>
      <c r="G36" s="595"/>
      <c r="H36" s="319"/>
      <c r="I36" s="1000"/>
      <c r="J36" s="1001"/>
      <c r="K36" s="76"/>
      <c r="L36" s="440"/>
      <c r="M36" s="252"/>
      <c r="N36" s="146"/>
      <c r="O36" s="276"/>
      <c r="P36" s="983"/>
      <c r="Q36" s="984"/>
      <c r="R36" s="76"/>
      <c r="S36" s="442"/>
      <c r="T36" s="252"/>
      <c r="U36" s="146"/>
      <c r="V36" s="276"/>
      <c r="W36" s="1097"/>
      <c r="X36" s="1098"/>
      <c r="Y36" s="76"/>
      <c r="Z36" s="290"/>
      <c r="AA36" s="146"/>
      <c r="AB36" s="146"/>
      <c r="AC36" s="146"/>
      <c r="AD36" s="1135"/>
      <c r="AE36" s="1098"/>
      <c r="AF36" s="76"/>
      <c r="AG36" s="769"/>
      <c r="AH36" s="563"/>
      <c r="AI36" s="252"/>
      <c r="AJ36" s="276"/>
      <c r="AM36" s="90"/>
      <c r="AU36" s="106"/>
      <c r="AV36" s="3"/>
      <c r="AW36" s="3"/>
      <c r="AX36" s="3"/>
    </row>
    <row r="37" spans="1:55" s="31" customFormat="1" ht="28.5" customHeight="1">
      <c r="A37" s="999" t="s">
        <v>283</v>
      </c>
      <c r="B37" s="999"/>
      <c r="C37" s="999"/>
      <c r="D37" s="763"/>
      <c r="E37" s="762"/>
      <c r="F37" s="762"/>
      <c r="G37" s="764" t="s">
        <v>273</v>
      </c>
      <c r="H37" s="762" t="s">
        <v>274</v>
      </c>
      <c r="I37" s="994" t="s">
        <v>272</v>
      </c>
      <c r="J37" s="994"/>
      <c r="K37" s="763"/>
      <c r="L37" s="762"/>
      <c r="M37" s="762"/>
      <c r="N37" s="762"/>
      <c r="O37" s="762"/>
      <c r="P37" s="762"/>
      <c r="Q37" s="763"/>
      <c r="R37" s="999" t="s">
        <v>273</v>
      </c>
      <c r="S37" s="999"/>
      <c r="T37" s="763"/>
      <c r="U37" s="763"/>
      <c r="V37" s="763"/>
      <c r="W37" s="762"/>
      <c r="X37" s="762"/>
      <c r="Y37" s="994" t="s">
        <v>275</v>
      </c>
      <c r="Z37" s="994"/>
      <c r="AA37" s="79"/>
      <c r="AB37" s="796"/>
      <c r="AC37" s="32"/>
      <c r="AG37" s="771"/>
      <c r="AH37" s="3"/>
      <c r="AI37" s="3"/>
      <c r="AJ37" s="3"/>
    </row>
    <row r="38" spans="1:55" s="33" customFormat="1" ht="19.5">
      <c r="A38" s="910" t="s">
        <v>276</v>
      </c>
      <c r="B38" s="910"/>
      <c r="C38" s="910"/>
      <c r="D38" s="910"/>
      <c r="E38" s="910"/>
      <c r="F38" s="910"/>
      <c r="G38" s="910"/>
      <c r="H38" s="910"/>
      <c r="I38" s="37"/>
      <c r="J38" s="50"/>
      <c r="K38" s="50"/>
      <c r="L38" s="50"/>
      <c r="M38" s="50"/>
      <c r="N38" s="50"/>
      <c r="O38" s="50"/>
      <c r="P38" s="48"/>
      <c r="W38" s="48"/>
      <c r="X38" s="48"/>
      <c r="Y38" s="48"/>
      <c r="Z38" s="106"/>
      <c r="AA38" s="122"/>
      <c r="AB38" s="110"/>
      <c r="AC38" s="110"/>
      <c r="AD38" s="791"/>
      <c r="AE38" s="79"/>
      <c r="AF38" s="79"/>
      <c r="AG38" s="771"/>
      <c r="AH38" s="3"/>
      <c r="AI38" s="3"/>
      <c r="AJ38" s="3"/>
    </row>
    <row r="39" spans="1:55" s="35" customFormat="1" ht="19.5" customHeight="1">
      <c r="A39" s="915" t="s">
        <v>277</v>
      </c>
      <c r="B39" s="915"/>
      <c r="C39" s="915"/>
      <c r="D39" s="915"/>
      <c r="E39" s="915"/>
      <c r="F39" s="915"/>
      <c r="G39" s="915"/>
      <c r="H39" s="915"/>
      <c r="I39" s="915"/>
      <c r="J39" s="915"/>
      <c r="K39" s="915"/>
      <c r="L39" s="915"/>
      <c r="M39" s="915"/>
      <c r="N39" s="915"/>
      <c r="O39" s="915"/>
      <c r="P39" s="915"/>
      <c r="Q39" s="34"/>
      <c r="W39" s="34"/>
      <c r="X39" s="34"/>
      <c r="Y39" s="34"/>
      <c r="Z39" s="106"/>
      <c r="AA39" s="122"/>
      <c r="AB39" s="110"/>
      <c r="AC39" s="110"/>
      <c r="AD39" s="791"/>
      <c r="AE39" s="49"/>
      <c r="AF39" s="83"/>
      <c r="AG39" s="771"/>
      <c r="AH39" s="3"/>
      <c r="AI39" s="3"/>
      <c r="AJ39" s="3"/>
    </row>
    <row r="40" spans="1:55" s="35" customFormat="1" ht="19.5">
      <c r="A40" s="51" t="s">
        <v>278</v>
      </c>
      <c r="B40" s="51"/>
      <c r="C40" s="51"/>
      <c r="D40" s="34"/>
      <c r="E40" s="37"/>
      <c r="F40" s="37"/>
      <c r="G40" s="37"/>
      <c r="H40" s="51"/>
      <c r="I40" s="36"/>
      <c r="J40" s="37"/>
      <c r="K40" s="37"/>
      <c r="L40" s="37"/>
      <c r="M40" s="37"/>
      <c r="N40" s="37"/>
      <c r="O40" s="38"/>
      <c r="P40" s="34"/>
      <c r="Q40" s="34"/>
      <c r="Z40" s="106"/>
      <c r="AA40" s="106"/>
      <c r="AB40" s="84"/>
      <c r="AC40" s="796"/>
      <c r="AD40" s="796"/>
      <c r="AE40" s="106"/>
      <c r="AF40" s="771"/>
      <c r="AG40" s="771"/>
      <c r="AH40" s="3"/>
      <c r="AI40" s="3"/>
      <c r="AJ40" s="3"/>
    </row>
  </sheetData>
  <mergeCells count="90">
    <mergeCell ref="A38:H38"/>
    <mergeCell ref="A39:P39"/>
    <mergeCell ref="I37:J37"/>
    <mergeCell ref="R37:S37"/>
    <mergeCell ref="A37:C37"/>
    <mergeCell ref="Y37:Z37"/>
    <mergeCell ref="B36:C36"/>
    <mergeCell ref="I36:J36"/>
    <mergeCell ref="P36:Q36"/>
    <mergeCell ref="W36:X36"/>
    <mergeCell ref="AD36:AE36"/>
    <mergeCell ref="B34:C34"/>
    <mergeCell ref="I34:J34"/>
    <mergeCell ref="P34:Q34"/>
    <mergeCell ref="W34:X34"/>
    <mergeCell ref="AD34:AE34"/>
    <mergeCell ref="B35:C35"/>
    <mergeCell ref="I35:J35"/>
    <mergeCell ref="P35:Q35"/>
    <mergeCell ref="W35:X35"/>
    <mergeCell ref="AD35:AE35"/>
    <mergeCell ref="AD31:AE31"/>
    <mergeCell ref="B33:C33"/>
    <mergeCell ref="I33:J33"/>
    <mergeCell ref="P33:Q33"/>
    <mergeCell ref="W33:X33"/>
    <mergeCell ref="AD33:AE33"/>
    <mergeCell ref="B32:C32"/>
    <mergeCell ref="I32:J32"/>
    <mergeCell ref="P32:Q32"/>
    <mergeCell ref="W32:X32"/>
    <mergeCell ref="AD32:AE32"/>
    <mergeCell ref="A29:A36"/>
    <mergeCell ref="B29:C29"/>
    <mergeCell ref="I29:J29"/>
    <mergeCell ref="P29:Q29"/>
    <mergeCell ref="W29:X29"/>
    <mergeCell ref="B31:C31"/>
    <mergeCell ref="I31:J31"/>
    <mergeCell ref="P31:Q31"/>
    <mergeCell ref="W31:X31"/>
    <mergeCell ref="P22:P26"/>
    <mergeCell ref="W22:W26"/>
    <mergeCell ref="AD29:AE29"/>
    <mergeCell ref="B30:C30"/>
    <mergeCell ref="I30:J30"/>
    <mergeCell ref="P30:Q30"/>
    <mergeCell ref="W30:X30"/>
    <mergeCell ref="AD30:AE30"/>
    <mergeCell ref="AD22:AD26"/>
    <mergeCell ref="AD12:AD16"/>
    <mergeCell ref="A17:A21"/>
    <mergeCell ref="B17:B21"/>
    <mergeCell ref="I17:I21"/>
    <mergeCell ref="P17:P21"/>
    <mergeCell ref="W17:W21"/>
    <mergeCell ref="AD17:AD21"/>
    <mergeCell ref="J18:J21"/>
    <mergeCell ref="A12:A16"/>
    <mergeCell ref="B12:B16"/>
    <mergeCell ref="P12:P16"/>
    <mergeCell ref="A22:A26"/>
    <mergeCell ref="B22:B26"/>
    <mergeCell ref="I22:I26"/>
    <mergeCell ref="AK3:AL3"/>
    <mergeCell ref="AD5:AD6"/>
    <mergeCell ref="A7:A11"/>
    <mergeCell ref="B7:B11"/>
    <mergeCell ref="P7:P11"/>
    <mergeCell ref="W7:W11"/>
    <mergeCell ref="AD7:AD11"/>
    <mergeCell ref="A5:A6"/>
    <mergeCell ref="B5:B6"/>
    <mergeCell ref="I5:I6"/>
    <mergeCell ref="P5:P6"/>
    <mergeCell ref="W5:W6"/>
    <mergeCell ref="W12:W16"/>
    <mergeCell ref="A1:AJ1"/>
    <mergeCell ref="B3:C3"/>
    <mergeCell ref="D3:H3"/>
    <mergeCell ref="I3:J3"/>
    <mergeCell ref="K3:O3"/>
    <mergeCell ref="P3:Q3"/>
    <mergeCell ref="R3:V3"/>
    <mergeCell ref="W3:X3"/>
    <mergeCell ref="Y3:AC3"/>
    <mergeCell ref="AD3:AE3"/>
    <mergeCell ref="AF3:AJ3"/>
    <mergeCell ref="A2:B2"/>
    <mergeCell ref="AD2:AF2"/>
  </mergeCells>
  <phoneticPr fontId="1" type="noConversion"/>
  <dataValidations count="2">
    <dataValidation type="list" allowBlank="1" showInputMessage="1" showErrorMessage="1" sqref="AO5:AO8 AO11 AE7:AE10 AE13">
      <formula1>湯食</formula1>
    </dataValidation>
    <dataValidation type="list" allowBlank="1" showInputMessage="1" showErrorMessage="1" sqref="AN5:AN9 AD7:AD11">
      <formula1>湯品</formula1>
    </dataValidation>
  </dataValidations>
  <printOptions horizontalCentered="1" verticalCentered="1"/>
  <pageMargins left="0" right="0" top="0" bottom="0" header="0" footer="0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6</vt:i4>
      </vt:variant>
    </vt:vector>
  </HeadingPairs>
  <TitlesOfParts>
    <vt:vector size="15" baseType="lpstr">
      <vt:lpstr>月菜單</vt:lpstr>
      <vt:lpstr>第1週</vt:lpstr>
      <vt:lpstr>Sheet1</vt:lpstr>
      <vt:lpstr>Sheet2</vt:lpstr>
      <vt:lpstr>Sheet3</vt:lpstr>
      <vt:lpstr>第2週</vt:lpstr>
      <vt:lpstr>第3週</vt:lpstr>
      <vt:lpstr>第4週</vt:lpstr>
      <vt:lpstr>第5週</vt:lpstr>
      <vt:lpstr>月菜單!Print_Area</vt:lpstr>
      <vt:lpstr>第1週!Print_Area</vt:lpstr>
      <vt:lpstr>第2週!Print_Area</vt:lpstr>
      <vt:lpstr>第3週!Print_Area</vt:lpstr>
      <vt:lpstr>第4週!Print_Area</vt:lpstr>
      <vt:lpstr>第5週!Print_Area</vt:lpstr>
    </vt:vector>
  </TitlesOfParts>
  <Company>e-kitchen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user</cp:lastModifiedBy>
  <cp:lastPrinted>2026-10-07T03:23:03Z</cp:lastPrinted>
  <dcterms:created xsi:type="dcterms:W3CDTF">2005-05-16T01:42:21Z</dcterms:created>
  <dcterms:modified xsi:type="dcterms:W3CDTF">2026-10-20T06:00:07Z</dcterms:modified>
</cp:coreProperties>
</file>